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tables/table6.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Jort\ownCloud\Iedereen\Website Ter Zake Excel\Uitgewerkte Excel instructies\"/>
    </mc:Choice>
  </mc:AlternateContent>
  <xr:revisionPtr revIDLastSave="0" documentId="13_ncr:1_{F8E7515F-EFAF-4A7E-B999-BF102FA4C260}" xr6:coauthVersionLast="47" xr6:coauthVersionMax="47" xr10:uidLastSave="{00000000-0000-0000-0000-000000000000}"/>
  <bookViews>
    <workbookView xWindow="-108" yWindow="-108" windowWidth="23256" windowHeight="12456" xr2:uid="{863A226A-0686-4F3B-8DFA-96516592B567}"/>
  </bookViews>
  <sheets>
    <sheet name="Home" sheetId="2" r:id="rId1"/>
    <sheet name="Stap 1" sheetId="3" r:id="rId2"/>
    <sheet name="Stap 2" sheetId="12" r:id="rId3"/>
    <sheet name="Stap 3" sheetId="11" r:id="rId4"/>
    <sheet name="Stap 4" sheetId="13" r:id="rId5"/>
    <sheet name="Stap 5" sheetId="15" r:id="rId6"/>
    <sheet name="Grafiek" sheetId="16" r:id="rId7"/>
  </sheets>
  <definedNames>
    <definedName name="Naam" localSheetId="0">#REF!</definedName>
    <definedName name="Naam">#REF!</definedName>
    <definedName name="Zoek_logo" localSheetId="0">OFFSET(#REF!,MATCH(#REF!,Home!Naam,0),0,1,1)</definedName>
    <definedName name="Zoek_logo">OFFSET(#REF!,MATCH(#REF!,Naam,0),0,1,1)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16" l="1"/>
  <c r="F24" i="13"/>
  <c r="F24" i="11"/>
  <c r="E24" i="12"/>
  <c r="L7" i="15"/>
  <c r="P5" i="15"/>
  <c r="O5" i="15"/>
  <c r="N5" i="15"/>
  <c r="L5" i="15"/>
  <c r="F6" i="15"/>
  <c r="F7" i="15" s="1"/>
  <c r="L23" i="13"/>
  <c r="G23" i="13"/>
  <c r="M23" i="13" s="1"/>
  <c r="L22" i="13"/>
  <c r="G22" i="13"/>
  <c r="M22" i="13" s="1"/>
  <c r="M21" i="13"/>
  <c r="L21" i="13"/>
  <c r="G21" i="13"/>
  <c r="L20" i="13"/>
  <c r="G20" i="13"/>
  <c r="L19" i="13"/>
  <c r="G19" i="13"/>
  <c r="M19" i="13" s="1"/>
  <c r="M18" i="13"/>
  <c r="L18" i="13"/>
  <c r="G18" i="13"/>
  <c r="L17" i="13"/>
  <c r="G17" i="13"/>
  <c r="L16" i="13"/>
  <c r="G16" i="13"/>
  <c r="M16" i="13" s="1"/>
  <c r="M15" i="13"/>
  <c r="L15" i="13"/>
  <c r="G15" i="13"/>
  <c r="L14" i="13"/>
  <c r="G14" i="13"/>
  <c r="L13" i="13"/>
  <c r="G13" i="13"/>
  <c r="M13" i="13" s="1"/>
  <c r="M12" i="13"/>
  <c r="L12" i="13"/>
  <c r="J12" i="13"/>
  <c r="P12" i="13" s="1"/>
  <c r="I12" i="13"/>
  <c r="O12" i="13" s="1"/>
  <c r="G12" i="13"/>
  <c r="L11" i="13"/>
  <c r="G11" i="13"/>
  <c r="J11" i="13" s="1"/>
  <c r="P11" i="13" s="1"/>
  <c r="L10" i="13"/>
  <c r="G10" i="13"/>
  <c r="M10" i="13" s="1"/>
  <c r="M9" i="13"/>
  <c r="L9" i="13"/>
  <c r="J9" i="13"/>
  <c r="P9" i="13" s="1"/>
  <c r="I9" i="13"/>
  <c r="O9" i="13" s="1"/>
  <c r="G9" i="13"/>
  <c r="L8" i="13"/>
  <c r="G8" i="13"/>
  <c r="M8" i="13" s="1"/>
  <c r="L7" i="13"/>
  <c r="G7" i="13"/>
  <c r="M7" i="13" s="1"/>
  <c r="M6" i="13"/>
  <c r="L6" i="13"/>
  <c r="J6" i="13"/>
  <c r="P6" i="13" s="1"/>
  <c r="I6" i="13"/>
  <c r="O6" i="13" s="1"/>
  <c r="G6" i="13"/>
  <c r="P5" i="13"/>
  <c r="O5" i="13"/>
  <c r="N5" i="13"/>
  <c r="L5" i="13"/>
  <c r="F6" i="13"/>
  <c r="F7" i="13" s="1"/>
  <c r="G6" i="15" l="1"/>
  <c r="L6" i="15"/>
  <c r="F8" i="15"/>
  <c r="I8" i="13"/>
  <c r="O8" i="13" s="1"/>
  <c r="M11" i="13"/>
  <c r="M14" i="13"/>
  <c r="M17" i="13"/>
  <c r="M20" i="13"/>
  <c r="I7" i="13"/>
  <c r="O7" i="13" s="1"/>
  <c r="I10" i="13"/>
  <c r="O10" i="13" s="1"/>
  <c r="I13" i="13"/>
  <c r="O13" i="13" s="1"/>
  <c r="J7" i="13"/>
  <c r="P7" i="13" s="1"/>
  <c r="J10" i="13"/>
  <c r="P10" i="13" s="1"/>
  <c r="J13" i="13"/>
  <c r="P13" i="13" s="1"/>
  <c r="I11" i="13"/>
  <c r="O11" i="13" s="1"/>
  <c r="J8" i="13"/>
  <c r="P8" i="13" s="1"/>
  <c r="F8" i="13"/>
  <c r="H23" i="13"/>
  <c r="L8" i="15" l="1"/>
  <c r="G7" i="15"/>
  <c r="M6" i="15"/>
  <c r="F9" i="15"/>
  <c r="N23" i="13"/>
  <c r="F9" i="13"/>
  <c r="I23" i="13"/>
  <c r="J23" i="13"/>
  <c r="M7" i="15" l="1"/>
  <c r="I6" i="15"/>
  <c r="O6" i="15" s="1"/>
  <c r="J6" i="15"/>
  <c r="P6" i="15" s="1"/>
  <c r="L9" i="15"/>
  <c r="G8" i="15"/>
  <c r="M8" i="15" s="1"/>
  <c r="H6" i="15"/>
  <c r="F10" i="15"/>
  <c r="P23" i="13"/>
  <c r="O23" i="13"/>
  <c r="H6" i="13"/>
  <c r="H7" i="13"/>
  <c r="N7" i="13" s="1"/>
  <c r="F10" i="13"/>
  <c r="H7" i="15" l="1"/>
  <c r="N7" i="15" s="1"/>
  <c r="J7" i="15"/>
  <c r="P7" i="15" s="1"/>
  <c r="L10" i="15"/>
  <c r="G9" i="15"/>
  <c r="J8" i="15" s="1"/>
  <c r="P8" i="15" s="1"/>
  <c r="I7" i="15"/>
  <c r="O7" i="15" s="1"/>
  <c r="N6" i="15"/>
  <c r="K2" i="15"/>
  <c r="F11" i="15"/>
  <c r="N6" i="13"/>
  <c r="K2" i="13"/>
  <c r="F11" i="13"/>
  <c r="I8" i="15" l="1"/>
  <c r="O8" i="15" s="1"/>
  <c r="H8" i="15"/>
  <c r="N8" i="15" s="1"/>
  <c r="L11" i="15"/>
  <c r="M9" i="15"/>
  <c r="G10" i="15"/>
  <c r="F12" i="15"/>
  <c r="H9" i="13"/>
  <c r="N9" i="13" s="1"/>
  <c r="H8" i="13"/>
  <c r="N8" i="13" s="1"/>
  <c r="F12" i="13"/>
  <c r="L12" i="15" l="1"/>
  <c r="M10" i="15"/>
  <c r="J9" i="15"/>
  <c r="P9" i="15" s="1"/>
  <c r="I9" i="15"/>
  <c r="O9" i="15" s="1"/>
  <c r="G11" i="15"/>
  <c r="H10" i="15" s="1"/>
  <c r="N10" i="15" s="1"/>
  <c r="H9" i="15"/>
  <c r="N9" i="15" s="1"/>
  <c r="F13" i="15"/>
  <c r="F13" i="13"/>
  <c r="L13" i="15" l="1"/>
  <c r="M11" i="15"/>
  <c r="J10" i="15"/>
  <c r="P10" i="15" s="1"/>
  <c r="I10" i="15"/>
  <c r="O10" i="15" s="1"/>
  <c r="G12" i="15"/>
  <c r="F14" i="15"/>
  <c r="H11" i="13"/>
  <c r="N11" i="13" s="1"/>
  <c r="H10" i="13"/>
  <c r="N10" i="13" s="1"/>
  <c r="F14" i="13"/>
  <c r="M12" i="15" l="1"/>
  <c r="L14" i="15"/>
  <c r="H11" i="15"/>
  <c r="N11" i="15" s="1"/>
  <c r="J11" i="15"/>
  <c r="P11" i="15" s="1"/>
  <c r="I11" i="15"/>
  <c r="O11" i="15" s="1"/>
  <c r="G13" i="15"/>
  <c r="F15" i="15"/>
  <c r="F15" i="13"/>
  <c r="L15" i="15" l="1"/>
  <c r="M13" i="15"/>
  <c r="G14" i="15"/>
  <c r="M14" i="15" s="1"/>
  <c r="J12" i="15"/>
  <c r="P12" i="15" s="1"/>
  <c r="I12" i="15"/>
  <c r="O12" i="15" s="1"/>
  <c r="H12" i="15"/>
  <c r="N12" i="15" s="1"/>
  <c r="F16" i="15"/>
  <c r="H13" i="13"/>
  <c r="N13" i="13" s="1"/>
  <c r="H12" i="13"/>
  <c r="N12" i="13" s="1"/>
  <c r="F16" i="13"/>
  <c r="L16" i="15" l="1"/>
  <c r="I13" i="15"/>
  <c r="O13" i="15" s="1"/>
  <c r="J13" i="15"/>
  <c r="P13" i="15" s="1"/>
  <c r="G15" i="15"/>
  <c r="M15" i="15" s="1"/>
  <c r="F17" i="15"/>
  <c r="H13" i="15"/>
  <c r="N13" i="15" s="1"/>
  <c r="F17" i="13"/>
  <c r="L17" i="15" l="1"/>
  <c r="G16" i="15"/>
  <c r="M16" i="15" s="1"/>
  <c r="F18" i="15"/>
  <c r="F18" i="13"/>
  <c r="H14" i="15"/>
  <c r="H15" i="15"/>
  <c r="H15" i="13"/>
  <c r="H14" i="13"/>
  <c r="L18" i="15" l="1"/>
  <c r="G17" i="15"/>
  <c r="M17" i="15" s="1"/>
  <c r="N15" i="15"/>
  <c r="N14" i="15"/>
  <c r="F19" i="15"/>
  <c r="N14" i="13"/>
  <c r="N15" i="13"/>
  <c r="F19" i="13"/>
  <c r="J15" i="15"/>
  <c r="I14" i="15"/>
  <c r="I15" i="15"/>
  <c r="J14" i="15"/>
  <c r="I14" i="13"/>
  <c r="J14" i="13"/>
  <c r="J15" i="13"/>
  <c r="I15" i="13"/>
  <c r="L19" i="15" l="1"/>
  <c r="G18" i="15"/>
  <c r="M18" i="15" s="1"/>
  <c r="P14" i="15"/>
  <c r="O15" i="15"/>
  <c r="O14" i="15"/>
  <c r="P15" i="15"/>
  <c r="F20" i="15"/>
  <c r="O15" i="13"/>
  <c r="P15" i="13"/>
  <c r="P14" i="13"/>
  <c r="O14" i="13"/>
  <c r="F20" i="13"/>
  <c r="H16" i="13"/>
  <c r="H16" i="15"/>
  <c r="H17" i="15"/>
  <c r="N16" i="15" l="1"/>
  <c r="L20" i="15"/>
  <c r="G19" i="15"/>
  <c r="M19" i="15" s="1"/>
  <c r="N17" i="15"/>
  <c r="F21" i="15"/>
  <c r="N16" i="13"/>
  <c r="F21" i="13"/>
  <c r="J16" i="13"/>
  <c r="I16" i="13"/>
  <c r="H17" i="13"/>
  <c r="H18" i="13"/>
  <c r="J16" i="15"/>
  <c r="I17" i="15"/>
  <c r="J17" i="15"/>
  <c r="I16" i="15"/>
  <c r="O16" i="15" l="1"/>
  <c r="P16" i="15"/>
  <c r="L21" i="15"/>
  <c r="G20" i="15"/>
  <c r="M20" i="15" s="1"/>
  <c r="P17" i="15"/>
  <c r="O17" i="15"/>
  <c r="F22" i="15"/>
  <c r="N18" i="13"/>
  <c r="N17" i="13"/>
  <c r="O16" i="13"/>
  <c r="P16" i="13"/>
  <c r="F22" i="13"/>
  <c r="J18" i="13"/>
  <c r="I18" i="13"/>
  <c r="J17" i="13"/>
  <c r="I17" i="13"/>
  <c r="H18" i="15"/>
  <c r="L22" i="15" l="1"/>
  <c r="G21" i="15"/>
  <c r="M21" i="15" s="1"/>
  <c r="N18" i="15"/>
  <c r="F23" i="15"/>
  <c r="O17" i="13"/>
  <c r="P17" i="13"/>
  <c r="O18" i="13"/>
  <c r="P18" i="13"/>
  <c r="F23" i="13"/>
  <c r="H20" i="13"/>
  <c r="H19" i="13"/>
  <c r="J18" i="15"/>
  <c r="I18" i="15"/>
  <c r="H19" i="15"/>
  <c r="H20" i="15"/>
  <c r="N19" i="15" l="1"/>
  <c r="F24" i="15"/>
  <c r="L23" i="15"/>
  <c r="G23" i="15"/>
  <c r="G22" i="15"/>
  <c r="M22" i="15" s="1"/>
  <c r="N20" i="15"/>
  <c r="O18" i="15"/>
  <c r="P18" i="15"/>
  <c r="N19" i="13"/>
  <c r="N20" i="13"/>
  <c r="J19" i="13"/>
  <c r="I19" i="13"/>
  <c r="I20" i="13"/>
  <c r="J20" i="13"/>
  <c r="I19" i="15"/>
  <c r="J19" i="15"/>
  <c r="I20" i="15"/>
  <c r="J20" i="15"/>
  <c r="H23" i="15"/>
  <c r="J23" i="15"/>
  <c r="I23" i="15"/>
  <c r="O23" i="15" l="1"/>
  <c r="P23" i="15"/>
  <c r="N23" i="15"/>
  <c r="P19" i="15"/>
  <c r="O19" i="15"/>
  <c r="M23" i="15"/>
  <c r="P20" i="15"/>
  <c r="O20" i="15"/>
  <c r="P20" i="13"/>
  <c r="O20" i="13"/>
  <c r="O19" i="13"/>
  <c r="P19" i="13"/>
  <c r="H21" i="13"/>
  <c r="H21" i="15"/>
  <c r="H22" i="15"/>
  <c r="H22" i="13"/>
  <c r="N22" i="15" l="1"/>
  <c r="N21" i="15"/>
  <c r="N22" i="13"/>
  <c r="N21" i="13"/>
  <c r="J21" i="13"/>
  <c r="I21" i="13"/>
  <c r="J21" i="15"/>
  <c r="I21" i="15"/>
  <c r="J22" i="15"/>
  <c r="I22" i="15"/>
  <c r="I22" i="13"/>
  <c r="J22" i="13"/>
  <c r="O21" i="15" l="1"/>
  <c r="P21" i="15"/>
  <c r="O22" i="15"/>
  <c r="P22" i="15"/>
  <c r="O21" i="13"/>
  <c r="P21" i="13"/>
  <c r="O22" i="13"/>
  <c r="P22" i="13"/>
  <c r="H6" i="11" l="1"/>
  <c r="F6" i="11"/>
  <c r="E8" i="12"/>
  <c r="E9" i="12" s="1"/>
  <c r="E10" i="12" s="1"/>
  <c r="E11" i="12" s="1"/>
  <c r="E12" i="12" s="1"/>
  <c r="E13" i="12" s="1"/>
  <c r="E14" i="12" s="1"/>
  <c r="E15" i="12" s="1"/>
  <c r="E16" i="12" s="1"/>
  <c r="E17" i="12" s="1"/>
  <c r="E18" i="12" s="1"/>
  <c r="E19" i="12" s="1"/>
  <c r="E20" i="12" s="1"/>
  <c r="E21" i="12" s="1"/>
  <c r="E22" i="12" s="1"/>
  <c r="E23" i="12" s="1"/>
  <c r="E6" i="12"/>
  <c r="E7" i="12" s="1"/>
  <c r="F6" i="16"/>
  <c r="F7" i="11" l="1"/>
  <c r="G6" i="11" s="1"/>
  <c r="F7" i="16"/>
  <c r="F8" i="11" l="1"/>
  <c r="F8" i="16"/>
  <c r="G6" i="16"/>
  <c r="F9" i="11" l="1"/>
  <c r="G8" i="11" s="1"/>
  <c r="G7" i="11"/>
  <c r="F9" i="16"/>
  <c r="G7" i="16"/>
  <c r="H7" i="11" l="1"/>
  <c r="J7" i="11"/>
  <c r="I7" i="11"/>
  <c r="J6" i="11"/>
  <c r="I6" i="11"/>
  <c r="F10" i="11"/>
  <c r="F10" i="16"/>
  <c r="G9" i="16"/>
  <c r="G8" i="16"/>
  <c r="I7" i="16" s="1"/>
  <c r="I6" i="16"/>
  <c r="H6" i="16"/>
  <c r="J6" i="16"/>
  <c r="F11" i="11" l="1"/>
  <c r="G10" i="11"/>
  <c r="G9" i="11"/>
  <c r="I8" i="16"/>
  <c r="J7" i="16"/>
  <c r="H7" i="16"/>
  <c r="J8" i="16"/>
  <c r="H8" i="16"/>
  <c r="F11" i="16"/>
  <c r="G10" i="16" s="1"/>
  <c r="J8" i="11" l="1"/>
  <c r="H9" i="11"/>
  <c r="I8" i="11"/>
  <c r="I9" i="11"/>
  <c r="H8" i="11"/>
  <c r="J9" i="11"/>
  <c r="F12" i="11"/>
  <c r="I9" i="16"/>
  <c r="J9" i="16"/>
  <c r="H9" i="16"/>
  <c r="F12" i="16"/>
  <c r="G11" i="16" s="1"/>
  <c r="F13" i="11" l="1"/>
  <c r="G11" i="11"/>
  <c r="I10" i="16"/>
  <c r="H10" i="16"/>
  <c r="J10" i="16"/>
  <c r="F13" i="16"/>
  <c r="J10" i="11" l="1"/>
  <c r="I10" i="11"/>
  <c r="H10" i="11"/>
  <c r="F14" i="11"/>
  <c r="G12" i="11"/>
  <c r="F14" i="16"/>
  <c r="G12" i="16"/>
  <c r="J11" i="11" l="1"/>
  <c r="F15" i="11"/>
  <c r="G13" i="11"/>
  <c r="I11" i="11"/>
  <c r="H11" i="11"/>
  <c r="H11" i="16"/>
  <c r="I11" i="16"/>
  <c r="J11" i="16"/>
  <c r="F15" i="16"/>
  <c r="G13" i="16"/>
  <c r="H12" i="16"/>
  <c r="J12" i="11" l="1"/>
  <c r="F16" i="11"/>
  <c r="G14" i="11"/>
  <c r="H13" i="11" s="1"/>
  <c r="H12" i="11"/>
  <c r="I12" i="11"/>
  <c r="F16" i="16"/>
  <c r="G14" i="16"/>
  <c r="J12" i="16"/>
  <c r="I12" i="16"/>
  <c r="H13" i="16"/>
  <c r="F17" i="11" l="1"/>
  <c r="G15" i="11"/>
  <c r="J13" i="11"/>
  <c r="I13" i="11"/>
  <c r="J13" i="16"/>
  <c r="F17" i="16"/>
  <c r="G15" i="16"/>
  <c r="I13" i="16"/>
  <c r="H14" i="16"/>
  <c r="I14" i="16"/>
  <c r="J14" i="16"/>
  <c r="H14" i="11"/>
  <c r="F18" i="11" l="1"/>
  <c r="G16" i="11"/>
  <c r="F18" i="16"/>
  <c r="G16" i="16"/>
  <c r="L5" i="16"/>
  <c r="N5" i="16"/>
  <c r="O5" i="16"/>
  <c r="P5" i="16"/>
  <c r="H15" i="16"/>
  <c r="I15" i="16"/>
  <c r="J15" i="16"/>
  <c r="I14" i="11"/>
  <c r="J14" i="11"/>
  <c r="H15" i="11"/>
  <c r="F19" i="11" l="1"/>
  <c r="G18" i="11" s="1"/>
  <c r="G17" i="11"/>
  <c r="F19" i="16"/>
  <c r="G17" i="16"/>
  <c r="M7" i="16"/>
  <c r="L7" i="16"/>
  <c r="L6" i="16"/>
  <c r="H16" i="16"/>
  <c r="I16" i="16"/>
  <c r="J16" i="16"/>
  <c r="J15" i="11"/>
  <c r="I15" i="11"/>
  <c r="F20" i="11" l="1"/>
  <c r="G19" i="11" s="1"/>
  <c r="F20" i="16"/>
  <c r="G18" i="16"/>
  <c r="L8" i="16"/>
  <c r="N6" i="16"/>
  <c r="O6" i="16"/>
  <c r="M6" i="16"/>
  <c r="P6" i="16"/>
  <c r="H17" i="16"/>
  <c r="I17" i="16"/>
  <c r="J17" i="16"/>
  <c r="H16" i="11"/>
  <c r="H17" i="11"/>
  <c r="F21" i="11" l="1"/>
  <c r="F21" i="16"/>
  <c r="G19" i="16"/>
  <c r="L9" i="16"/>
  <c r="H18" i="16"/>
  <c r="I18" i="16"/>
  <c r="J18" i="16"/>
  <c r="I17" i="11"/>
  <c r="H18" i="11"/>
  <c r="J17" i="11"/>
  <c r="I16" i="11"/>
  <c r="J16" i="11"/>
  <c r="F22" i="11" l="1"/>
  <c r="G21" i="11" s="1"/>
  <c r="G20" i="11"/>
  <c r="F22" i="16"/>
  <c r="G20" i="16"/>
  <c r="M8" i="16"/>
  <c r="O7" i="16"/>
  <c r="N7" i="16"/>
  <c r="P7" i="16"/>
  <c r="L10" i="16"/>
  <c r="P8" i="16"/>
  <c r="K2" i="16"/>
  <c r="H19" i="16"/>
  <c r="I19" i="16"/>
  <c r="J19" i="16"/>
  <c r="J18" i="11"/>
  <c r="I18" i="11"/>
  <c r="F23" i="11" l="1"/>
  <c r="G23" i="11" s="1"/>
  <c r="F23" i="16"/>
  <c r="G23" i="16" s="1"/>
  <c r="G21" i="16"/>
  <c r="M10" i="16"/>
  <c r="M9" i="16"/>
  <c r="P9" i="16"/>
  <c r="O9" i="16"/>
  <c r="N9" i="16"/>
  <c r="L11" i="16"/>
  <c r="O8" i="16"/>
  <c r="N8" i="16"/>
  <c r="H20" i="16"/>
  <c r="I20" i="16"/>
  <c r="J20" i="16"/>
  <c r="H20" i="11"/>
  <c r="H19" i="11"/>
  <c r="G22" i="11" l="1"/>
  <c r="G22" i="16"/>
  <c r="M11" i="16"/>
  <c r="L12" i="16"/>
  <c r="O10" i="16"/>
  <c r="N10" i="16"/>
  <c r="P10" i="16"/>
  <c r="H21" i="16"/>
  <c r="I21" i="16"/>
  <c r="J21" i="16"/>
  <c r="I19" i="11"/>
  <c r="I20" i="11"/>
  <c r="J19" i="11"/>
  <c r="J20" i="11"/>
  <c r="H23" i="11"/>
  <c r="H22" i="16"/>
  <c r="H23" i="16"/>
  <c r="M12" i="16" l="1"/>
  <c r="N11" i="16"/>
  <c r="O11" i="16"/>
  <c r="P11" i="16"/>
  <c r="L13" i="16"/>
  <c r="H21" i="11"/>
  <c r="I23" i="16"/>
  <c r="J23" i="16"/>
  <c r="I22" i="16"/>
  <c r="J22" i="16"/>
  <c r="I23" i="11"/>
  <c r="J23" i="11"/>
  <c r="H22" i="11"/>
  <c r="L14" i="16" l="1"/>
  <c r="J21" i="11"/>
  <c r="I21" i="11"/>
  <c r="I22" i="11"/>
  <c r="J22" i="11"/>
  <c r="N13" i="16" l="1"/>
  <c r="N12" i="16"/>
  <c r="M14" i="16"/>
  <c r="M13" i="16"/>
  <c r="P13" i="16"/>
  <c r="O13" i="16"/>
  <c r="P12" i="16"/>
  <c r="O12" i="16"/>
  <c r="L15" i="16"/>
  <c r="L16" i="16" l="1"/>
  <c r="N15" i="16" l="1"/>
  <c r="N14" i="16"/>
  <c r="M16" i="16"/>
  <c r="M15" i="16"/>
  <c r="L17" i="16"/>
  <c r="N16" i="16" l="1"/>
  <c r="P15" i="16"/>
  <c r="O14" i="16"/>
  <c r="P14" i="16"/>
  <c r="O15" i="16"/>
  <c r="M17" i="16"/>
  <c r="L18" i="16"/>
  <c r="O16" i="16" l="1"/>
  <c r="P16" i="16"/>
  <c r="L19" i="16"/>
  <c r="N18" i="16" l="1"/>
  <c r="N17" i="16"/>
  <c r="M19" i="16"/>
  <c r="M18" i="16"/>
  <c r="L20" i="16"/>
  <c r="O17" i="16" l="1"/>
  <c r="O18" i="16"/>
  <c r="P18" i="16"/>
  <c r="P17" i="16"/>
  <c r="L21" i="16"/>
  <c r="N19" i="16" l="1"/>
  <c r="L22" i="16"/>
  <c r="M20" i="16"/>
  <c r="N20" i="16" l="1"/>
  <c r="P19" i="16"/>
  <c r="O19" i="16"/>
  <c r="M21" i="16"/>
  <c r="L23" i="16"/>
  <c r="P20" i="16" l="1"/>
  <c r="O20" i="16"/>
  <c r="N22" i="16"/>
  <c r="N21" i="16"/>
  <c r="M23" i="16"/>
  <c r="M22" i="16"/>
  <c r="O22" i="16" l="1"/>
  <c r="N23" i="16"/>
  <c r="O21" i="16"/>
  <c r="P22" i="16"/>
  <c r="P21" i="16"/>
  <c r="O23" i="16" l="1"/>
  <c r="P23" i="16"/>
</calcChain>
</file>

<file path=xl/sharedStrings.xml><?xml version="1.0" encoding="utf-8"?>
<sst xmlns="http://schemas.openxmlformats.org/spreadsheetml/2006/main" count="77" uniqueCount="20">
  <si>
    <t>Datum</t>
  </si>
  <si>
    <t>Omzet</t>
  </si>
  <si>
    <t>Bestand aanpassen,</t>
  </si>
  <si>
    <t>een bestand op maat of</t>
  </si>
  <si>
    <t>een cursus op locatie?</t>
  </si>
  <si>
    <t>Neem contact op via:</t>
  </si>
  <si>
    <t>*</t>
  </si>
  <si>
    <t>info@terzake-excel.nl</t>
  </si>
  <si>
    <t>(</t>
  </si>
  <si>
    <t>0317 200 009</t>
  </si>
  <si>
    <t>Factor</t>
  </si>
  <si>
    <t>As</t>
  </si>
  <si>
    <t>Voorspellen</t>
  </si>
  <si>
    <t>Laagste betrouwbaarheids grens</t>
  </si>
  <si>
    <t>Hoogste betrouwbaarheids grens</t>
  </si>
  <si>
    <r>
      <t xml:space="preserve">Grafiektitel </t>
    </r>
    <r>
      <rPr>
        <sz val="10"/>
        <color theme="1"/>
        <rFont val="Calibri"/>
        <family val="2"/>
      </rPr>
      <t>→</t>
    </r>
  </si>
  <si>
    <t>Omzet en Voorspellingen</t>
  </si>
  <si>
    <r>
      <t>Kies maand en jaar</t>
    </r>
    <r>
      <rPr>
        <sz val="10"/>
        <color theme="1"/>
        <rFont val="Calibri"/>
        <family val="2"/>
      </rPr>
      <t>→</t>
    </r>
  </si>
  <si>
    <t>Betrouwbaarheidsmarge ondergrens en bovengrens→</t>
  </si>
  <si>
    <t>Kies maand en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</si>
</sst>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 #,##0_ ;_ &quot;€&quot;\ * \-#,##0_ ;_ &quot;€&quot;\ * &quot;-&quot;_ ;_ @_ "/>
    <numFmt numFmtId="164" formatCode="m/yyyy"/>
  </numFmts>
  <fonts count="16" x14ac:knownFonts="1">
    <font>
      <sz val="11"/>
      <color theme="1"/>
      <name val="Aptos Narrow"/>
      <family val="2"/>
      <scheme val="minor"/>
    </font>
    <font>
      <sz val="11"/>
      <color theme="1"/>
      <name val="Montserrat"/>
    </font>
    <font>
      <sz val="11"/>
      <color theme="1"/>
      <name val="Aptos Narrow"/>
      <family val="2"/>
      <scheme val="minor"/>
    </font>
    <font>
      <u/>
      <sz val="11"/>
      <color theme="10"/>
      <name val="Aptos Narrow"/>
      <family val="2"/>
      <scheme val="minor"/>
    </font>
    <font>
      <sz val="11"/>
      <color theme="1"/>
      <name val="Wingdings"/>
      <charset val="2"/>
    </font>
    <font>
      <u/>
      <sz val="11"/>
      <name val="Montserrat"/>
    </font>
    <font>
      <sz val="11"/>
      <color theme="1"/>
      <name val="Wingdings 2"/>
      <family val="1"/>
      <charset val="2"/>
    </font>
    <font>
      <sz val="11"/>
      <name val="Montserrat"/>
    </font>
    <font>
      <b/>
      <sz val="11"/>
      <color theme="0"/>
      <name val="Aptos Narrow"/>
      <family val="2"/>
      <scheme val="minor"/>
    </font>
    <font>
      <b/>
      <sz val="11"/>
      <color theme="1"/>
      <name val="Aptos Narrow"/>
      <family val="2"/>
      <scheme val="minor"/>
    </font>
    <font>
      <sz val="11"/>
      <color theme="1"/>
      <name val="Calibri"/>
      <family val="2"/>
    </font>
    <font>
      <sz val="10"/>
      <color theme="1"/>
      <name val="Aptos Narrow"/>
      <family val="2"/>
      <scheme val="minor"/>
    </font>
    <font>
      <sz val="10"/>
      <color theme="1"/>
      <name val="Calibri"/>
      <family val="2"/>
    </font>
    <font>
      <b/>
      <i/>
      <sz val="11"/>
      <color rgb="FFFF0000"/>
      <name val="Aptos Narrow"/>
      <family val="2"/>
      <scheme val="minor"/>
    </font>
    <font>
      <sz val="11"/>
      <name val="Aptos Narrow"/>
      <family val="2"/>
      <scheme val="minor"/>
    </font>
    <font>
      <sz val="11"/>
      <color theme="0"/>
      <name val="Calibri"/>
      <family val="2"/>
    </font>
  </fonts>
  <fills count="3">
    <fill>
      <patternFill patternType="none"/>
    </fill>
    <fill>
      <patternFill patternType="gray125"/>
    </fill>
    <fill>
      <patternFill patternType="solid">
        <fgColor theme="5"/>
        <bgColor theme="5"/>
      </patternFill>
    </fill>
  </fills>
  <borders count="4">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3" fillId="0" borderId="0" applyNumberFormat="0" applyFill="0" applyBorder="0" applyAlignment="0" applyProtection="0"/>
    <xf numFmtId="9" fontId="2" fillId="0" borderId="0" applyFont="0" applyFill="0" applyBorder="0" applyAlignment="0" applyProtection="0"/>
  </cellStyleXfs>
  <cellXfs count="29">
    <xf numFmtId="0" fontId="0" fillId="0" borderId="0" xfId="0"/>
    <xf numFmtId="0" fontId="1" fillId="0" borderId="0" xfId="0" applyFont="1"/>
    <xf numFmtId="0" fontId="1" fillId="0" borderId="0" xfId="1" applyFont="1"/>
    <xf numFmtId="0" fontId="1" fillId="0" borderId="0" xfId="1" applyFont="1" applyAlignment="1">
      <alignment horizontal="left"/>
    </xf>
    <xf numFmtId="0" fontId="4" fillId="0" borderId="0" xfId="1" applyFont="1" applyAlignment="1">
      <alignment horizontal="right"/>
    </xf>
    <xf numFmtId="0" fontId="5" fillId="0" borderId="0" xfId="2" applyFont="1"/>
    <xf numFmtId="0" fontId="6" fillId="0" borderId="0" xfId="1" applyFont="1" applyAlignment="1">
      <alignment horizontal="right"/>
    </xf>
    <xf numFmtId="0" fontId="7" fillId="0" borderId="0" xfId="1" applyFont="1"/>
    <xf numFmtId="0" fontId="10" fillId="0" borderId="0" xfId="0" applyFont="1"/>
    <xf numFmtId="14" fontId="10" fillId="0" borderId="0" xfId="0" applyNumberFormat="1" applyFont="1"/>
    <xf numFmtId="42" fontId="10" fillId="0" borderId="0" xfId="0" applyNumberFormat="1" applyFont="1"/>
    <xf numFmtId="0" fontId="8" fillId="2" borderId="1" xfId="0" applyFont="1" applyFill="1" applyBorder="1" applyAlignment="1">
      <alignment vertical="top"/>
    </xf>
    <xf numFmtId="0" fontId="8" fillId="2" borderId="1" xfId="0" applyFont="1" applyFill="1" applyBorder="1" applyAlignment="1">
      <alignment vertical="top" wrapText="1"/>
    </xf>
    <xf numFmtId="0" fontId="8" fillId="2" borderId="2" xfId="0" applyFont="1" applyFill="1" applyBorder="1" applyAlignment="1">
      <alignment vertical="top" wrapText="1"/>
    </xf>
    <xf numFmtId="3" fontId="0" fillId="0" borderId="3" xfId="0" applyNumberFormat="1" applyBorder="1"/>
    <xf numFmtId="0" fontId="10" fillId="0" borderId="3" xfId="0" applyFont="1" applyBorder="1" applyAlignment="1">
      <alignment vertical="top"/>
    </xf>
    <xf numFmtId="0" fontId="10" fillId="0" borderId="3" xfId="0" applyFont="1" applyBorder="1"/>
    <xf numFmtId="0" fontId="11" fillId="0" borderId="0" xfId="0" applyFont="1" applyAlignment="1">
      <alignment horizontal="right"/>
    </xf>
    <xf numFmtId="0" fontId="9" fillId="0" borderId="0" xfId="0" applyFont="1"/>
    <xf numFmtId="0" fontId="9" fillId="0" borderId="3" xfId="0" applyFont="1" applyBorder="1"/>
    <xf numFmtId="0" fontId="13" fillId="0" borderId="0" xfId="0" applyFont="1"/>
    <xf numFmtId="3" fontId="10" fillId="0" borderId="3" xfId="0" applyNumberFormat="1" applyFont="1" applyBorder="1"/>
    <xf numFmtId="14" fontId="0" fillId="0" borderId="0" xfId="0" applyNumberFormat="1"/>
    <xf numFmtId="0" fontId="14" fillId="0" borderId="3" xfId="0" applyFont="1" applyBorder="1"/>
    <xf numFmtId="164" fontId="14" fillId="0" borderId="3" xfId="0" applyNumberFormat="1" applyFont="1" applyBorder="1" applyAlignment="1">
      <alignment horizontal="right"/>
    </xf>
    <xf numFmtId="164" fontId="10" fillId="0" borderId="3" xfId="0" applyNumberFormat="1" applyFont="1" applyBorder="1"/>
    <xf numFmtId="0" fontId="12" fillId="0" borderId="0" xfId="0" applyFont="1" applyAlignment="1">
      <alignment horizontal="right"/>
    </xf>
    <xf numFmtId="9" fontId="9" fillId="0" borderId="3" xfId="3" applyFont="1" applyBorder="1"/>
    <xf numFmtId="164" fontId="15" fillId="0" borderId="0" xfId="0" applyNumberFormat="1" applyFont="1"/>
  </cellXfs>
  <cellStyles count="4">
    <cellStyle name="Hyperlink 2" xfId="2" xr:uid="{EBC1B53B-BBD7-4C47-86F6-4412AE86CC2F}"/>
    <cellStyle name="Procent" xfId="3" builtinId="5"/>
    <cellStyle name="Standaard" xfId="0" builtinId="0"/>
    <cellStyle name="Standaard 2" xfId="1" xr:uid="{6E6F8A96-D03D-49F1-A7AE-BC8E1F8E6E5B}"/>
  </cellStyles>
  <dxfs count="30">
    <dxf>
      <font>
        <strike val="0"/>
        <outline val="0"/>
        <shadow val="0"/>
        <u val="none"/>
        <vertAlign val="baseline"/>
        <sz val="11"/>
        <color theme="1"/>
        <name val="Calibri"/>
        <family val="2"/>
        <scheme val="none"/>
      </font>
      <numFmt numFmtId="32" formatCode="_ &quot;€&quot;\ * #,##0_ ;_ &quot;€&quot;\ * \-#,##0_ ;_ &quot;€&quot;\ * &quot;-&quot;_ ;_ @_ "/>
    </dxf>
    <dxf>
      <font>
        <strike val="0"/>
        <outline val="0"/>
        <shadow val="0"/>
        <u val="none"/>
        <vertAlign val="baseline"/>
        <sz val="11"/>
        <color theme="1"/>
        <name val="Calibri"/>
        <family val="2"/>
        <scheme val="none"/>
      </font>
      <numFmt numFmtId="19" formatCode="d/m/yyyy"/>
    </dxf>
    <dxf>
      <font>
        <strike val="0"/>
        <outline val="0"/>
        <shadow val="0"/>
        <u val="none"/>
        <vertAlign val="baseline"/>
        <sz val="11"/>
        <color rgb="FF000000"/>
        <name val="Calibri"/>
        <family val="2"/>
        <scheme val="none"/>
      </font>
    </dxf>
    <dxf>
      <border>
        <bottom style="thin">
          <color rgb="FF000000"/>
        </bottom>
      </border>
    </dxf>
    <dxf>
      <font>
        <strike val="0"/>
        <outline val="0"/>
        <shadow val="0"/>
        <u val="none"/>
        <vertAlign val="baseline"/>
        <sz val="11"/>
        <color theme="1"/>
        <name val="Calibri"/>
        <family val="2"/>
        <scheme val="none"/>
      </font>
      <alignment horizontal="general"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Calibri"/>
        <family val="2"/>
        <scheme val="none"/>
      </font>
      <numFmt numFmtId="32" formatCode="_ &quot;€&quot;\ * #,##0_ ;_ &quot;€&quot;\ * \-#,##0_ ;_ &quot;€&quot;\ * &quot;-&quot;_ ;_ @_ "/>
    </dxf>
    <dxf>
      <font>
        <strike val="0"/>
        <outline val="0"/>
        <shadow val="0"/>
        <u val="none"/>
        <vertAlign val="baseline"/>
        <sz val="11"/>
        <color theme="1"/>
        <name val="Calibri"/>
        <family val="2"/>
        <scheme val="none"/>
      </font>
      <numFmt numFmtId="19" formatCode="d/m/yyyy"/>
    </dxf>
    <dxf>
      <font>
        <strike val="0"/>
        <outline val="0"/>
        <shadow val="0"/>
        <u val="none"/>
        <vertAlign val="baseline"/>
        <sz val="11"/>
        <color rgb="FF000000"/>
        <name val="Calibri"/>
        <family val="2"/>
        <scheme val="none"/>
      </font>
    </dxf>
    <dxf>
      <border>
        <bottom style="thin">
          <color rgb="FF000000"/>
        </bottom>
      </border>
    </dxf>
    <dxf>
      <font>
        <strike val="0"/>
        <outline val="0"/>
        <shadow val="0"/>
        <u val="none"/>
        <vertAlign val="baseline"/>
        <sz val="11"/>
        <color theme="1"/>
        <name val="Calibri"/>
        <family val="2"/>
        <scheme val="none"/>
      </font>
      <alignment horizontal="general"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Calibri"/>
        <family val="2"/>
        <scheme val="none"/>
      </font>
      <numFmt numFmtId="32" formatCode="_ &quot;€&quot;\ * #,##0_ ;_ &quot;€&quot;\ * \-#,##0_ ;_ &quot;€&quot;\ * &quot;-&quot;_ ;_ @_ "/>
    </dxf>
    <dxf>
      <font>
        <strike val="0"/>
        <outline val="0"/>
        <shadow val="0"/>
        <u val="none"/>
        <vertAlign val="baseline"/>
        <sz val="11"/>
        <color theme="1"/>
        <name val="Calibri"/>
        <family val="2"/>
        <scheme val="none"/>
      </font>
      <numFmt numFmtId="19" formatCode="d/m/yyyy"/>
    </dxf>
    <dxf>
      <font>
        <strike val="0"/>
        <outline val="0"/>
        <shadow val="0"/>
        <u val="none"/>
        <vertAlign val="baseline"/>
        <sz val="11"/>
        <color rgb="FF000000"/>
        <name val="Calibri"/>
        <family val="2"/>
        <scheme val="none"/>
      </font>
    </dxf>
    <dxf>
      <border>
        <bottom style="thin">
          <color rgb="FF000000"/>
        </bottom>
      </border>
    </dxf>
    <dxf>
      <font>
        <strike val="0"/>
        <outline val="0"/>
        <shadow val="0"/>
        <u val="none"/>
        <vertAlign val="baseline"/>
        <sz val="11"/>
        <color theme="1"/>
        <name val="Calibri"/>
        <family val="2"/>
        <scheme val="none"/>
      </font>
      <alignment horizontal="general"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Calibri"/>
        <family val="2"/>
        <scheme val="none"/>
      </font>
      <numFmt numFmtId="32" formatCode="_ &quot;€&quot;\ * #,##0_ ;_ &quot;€&quot;\ * \-#,##0_ ;_ &quot;€&quot;\ * &quot;-&quot;_ ;_ @_ "/>
    </dxf>
    <dxf>
      <font>
        <strike val="0"/>
        <outline val="0"/>
        <shadow val="0"/>
        <u val="none"/>
        <vertAlign val="baseline"/>
        <sz val="11"/>
        <color theme="1"/>
        <name val="Calibri"/>
        <family val="2"/>
        <scheme val="none"/>
      </font>
      <numFmt numFmtId="19" formatCode="d/m/yyyy"/>
    </dxf>
    <dxf>
      <font>
        <strike val="0"/>
        <outline val="0"/>
        <shadow val="0"/>
        <u val="none"/>
        <vertAlign val="baseline"/>
        <sz val="11"/>
        <color rgb="FF000000"/>
        <name val="Calibri"/>
        <family val="2"/>
        <scheme val="none"/>
      </font>
    </dxf>
    <dxf>
      <border>
        <bottom style="thin">
          <color rgb="FF000000"/>
        </bottom>
      </border>
    </dxf>
    <dxf>
      <font>
        <strike val="0"/>
        <outline val="0"/>
        <shadow val="0"/>
        <u val="none"/>
        <vertAlign val="baseline"/>
        <sz val="11"/>
        <color theme="1"/>
        <name val="Calibri"/>
        <family val="2"/>
        <scheme val="none"/>
      </font>
      <alignment horizontal="general"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Calibri"/>
        <family val="2"/>
        <scheme val="none"/>
      </font>
      <numFmt numFmtId="32" formatCode="_ &quot;€&quot;\ * #,##0_ ;_ &quot;€&quot;\ * \-#,##0_ ;_ &quot;€&quot;\ * &quot;-&quot;_ ;_ @_ "/>
    </dxf>
    <dxf>
      <font>
        <strike val="0"/>
        <outline val="0"/>
        <shadow val="0"/>
        <u val="none"/>
        <vertAlign val="baseline"/>
        <sz val="11"/>
        <color theme="1"/>
        <name val="Calibri"/>
        <family val="2"/>
        <scheme val="none"/>
      </font>
      <numFmt numFmtId="19" formatCode="d/m/yyyy"/>
    </dxf>
    <dxf>
      <font>
        <strike val="0"/>
        <outline val="0"/>
        <shadow val="0"/>
        <u val="none"/>
        <vertAlign val="baseline"/>
        <sz val="11"/>
        <color rgb="FF000000"/>
        <name val="Calibri"/>
        <family val="2"/>
        <scheme val="none"/>
      </font>
    </dxf>
    <dxf>
      <border>
        <bottom style="thin">
          <color rgb="FF000000"/>
        </bottom>
      </border>
    </dxf>
    <dxf>
      <font>
        <strike val="0"/>
        <outline val="0"/>
        <shadow val="0"/>
        <u val="none"/>
        <vertAlign val="baseline"/>
        <sz val="11"/>
        <color theme="1"/>
        <name val="Calibri"/>
        <family val="2"/>
        <scheme val="none"/>
      </font>
      <alignment horizontal="general"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Calibri"/>
        <family val="2"/>
        <scheme val="none"/>
      </font>
      <numFmt numFmtId="32" formatCode="_ &quot;€&quot;\ * #,##0_ ;_ &quot;€&quot;\ * \-#,##0_ ;_ &quot;€&quot;\ * &quot;-&quot;_ ;_ @_ "/>
    </dxf>
    <dxf>
      <font>
        <strike val="0"/>
        <outline val="0"/>
        <shadow val="0"/>
        <u val="none"/>
        <vertAlign val="baseline"/>
        <sz val="11"/>
        <color theme="1"/>
        <name val="Calibri"/>
        <family val="2"/>
        <scheme val="none"/>
      </font>
      <numFmt numFmtId="19" formatCode="d/m/yyyy"/>
    </dxf>
    <dxf>
      <font>
        <strike val="0"/>
        <outline val="0"/>
        <shadow val="0"/>
        <u val="none"/>
        <vertAlign val="baseline"/>
        <sz val="11"/>
        <color theme="1"/>
        <name val="Calibri"/>
        <family val="2"/>
        <scheme val="none"/>
      </font>
    </dxf>
    <dxf>
      <border>
        <bottom style="thin">
          <color indexed="64"/>
        </bottom>
      </border>
    </dxf>
    <dxf>
      <font>
        <strike val="0"/>
        <outline val="0"/>
        <shadow val="0"/>
        <u val="none"/>
        <vertAlign val="baseline"/>
        <sz val="11"/>
        <color theme="1"/>
        <name val="Calibri"/>
        <family val="2"/>
        <scheme val="none"/>
      </font>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4D4D4F"/>
      <color rgb="FFE86C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0"/>
          <c:order val="0"/>
          <c:tx>
            <c:strRef>
              <c:f>'Stap 5'!$M$5</c:f>
              <c:strCache>
                <c:ptCount val="1"/>
                <c:pt idx="0">
                  <c:v>Omzet</c:v>
                </c:pt>
              </c:strCache>
            </c:strRef>
          </c:tx>
          <c:spPr>
            <a:ln w="28575" cap="rnd">
              <a:solidFill>
                <a:schemeClr val="accent1"/>
              </a:solidFill>
              <a:round/>
            </a:ln>
            <a:effectLst/>
          </c:spPr>
          <c:marker>
            <c:symbol val="none"/>
          </c:marker>
          <c:cat>
            <c:numRef>
              <c:f>'Stap 5'!$L$6:$L$23</c:f>
              <c:numCache>
                <c:formatCode>m/yyyy</c:formatCode>
                <c:ptCount val="18"/>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'Stap 5'!$M$6:$M$23</c:f>
              <c:numCache>
                <c:formatCode>#,##0</c:formatCode>
                <c:ptCount val="18"/>
                <c:pt idx="0">
                  <c:v>64</c:v>
                </c:pt>
                <c:pt idx="1">
                  <c:v>81</c:v>
                </c:pt>
                <c:pt idx="2">
                  <c:v>71</c:v>
                </c:pt>
                <c:pt idx="3">
                  <c:v>93</c:v>
                </c:pt>
                <c:pt idx="4">
                  <c:v>120</c:v>
                </c:pt>
                <c:pt idx="5">
                  <c:v>119</c:v>
                </c:pt>
                <c:pt idx="6">
                  <c:v>135</c:v>
                </c:pt>
                <c:pt idx="7">
                  <c:v>145</c:v>
                </c:pt>
                <c:pt idx="8">
                  <c:v>142</c:v>
                </c:pt>
                <c:pt idx="9">
                  <c:v>159</c:v>
                </c:pt>
                <c:pt idx="10">
                  <c:v>#N/A</c:v>
                </c:pt>
                <c:pt idx="11">
                  <c:v>#N/A</c:v>
                </c:pt>
                <c:pt idx="12">
                  <c:v>#N/A</c:v>
                </c:pt>
                <c:pt idx="13">
                  <c:v>#N/A</c:v>
                </c:pt>
                <c:pt idx="14">
                  <c:v>#N/A</c:v>
                </c:pt>
                <c:pt idx="15">
                  <c:v>#N/A</c:v>
                </c:pt>
                <c:pt idx="16">
                  <c:v>#N/A</c:v>
                </c:pt>
                <c:pt idx="17">
                  <c:v>#N/A</c:v>
                </c:pt>
              </c:numCache>
            </c:numRef>
          </c:val>
          <c:smooth val="0"/>
          <c:extLst>
            <c:ext xmlns:c16="http://schemas.microsoft.com/office/drawing/2014/chart" uri="{C3380CC4-5D6E-409C-BE32-E72D297353CC}">
              <c16:uniqueId val="{00000000-A15B-4B57-BEED-0A7A7129BE97}"/>
            </c:ext>
          </c:extLst>
        </c:ser>
        <c:ser>
          <c:idx val="1"/>
          <c:order val="1"/>
          <c:tx>
            <c:strRef>
              <c:f>'Stap 5'!$N$5</c:f>
              <c:strCache>
                <c:ptCount val="1"/>
                <c:pt idx="0">
                  <c:v>Voorspellen</c:v>
                </c:pt>
              </c:strCache>
            </c:strRef>
          </c:tx>
          <c:spPr>
            <a:ln w="28575" cap="rnd">
              <a:solidFill>
                <a:schemeClr val="accent2"/>
              </a:solidFill>
              <a:round/>
            </a:ln>
            <a:effectLst/>
          </c:spPr>
          <c:marker>
            <c:symbol val="none"/>
          </c:marker>
          <c:cat>
            <c:numRef>
              <c:f>'Stap 5'!$L$6:$L$23</c:f>
              <c:numCache>
                <c:formatCode>m/yyyy</c:formatCode>
                <c:ptCount val="18"/>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'Stap 5'!$N$6:$N$23</c:f>
              <c:numCache>
                <c:formatCode>#,##0</c:formatCode>
                <c:ptCount val="18"/>
                <c:pt idx="0">
                  <c:v>#N/A</c:v>
                </c:pt>
                <c:pt idx="1">
                  <c:v>#N/A</c:v>
                </c:pt>
                <c:pt idx="2">
                  <c:v>#N/A</c:v>
                </c:pt>
                <c:pt idx="3">
                  <c:v>#N/A</c:v>
                </c:pt>
                <c:pt idx="4">
                  <c:v>#N/A</c:v>
                </c:pt>
                <c:pt idx="5">
                  <c:v>#N/A</c:v>
                </c:pt>
                <c:pt idx="6">
                  <c:v>#N/A</c:v>
                </c:pt>
                <c:pt idx="7">
                  <c:v>#N/A</c:v>
                </c:pt>
                <c:pt idx="8">
                  <c:v>#N/A</c:v>
                </c:pt>
                <c:pt idx="9">
                  <c:v>159</c:v>
                </c:pt>
                <c:pt idx="10">
                  <c:v>171.72972071020823</c:v>
                </c:pt>
                <c:pt idx="11">
                  <c:v>182.50374129785069</c:v>
                </c:pt>
                <c:pt idx="12">
                  <c:v>193.27776188549319</c:v>
                </c:pt>
                <c:pt idx="13">
                  <c:v>204.05178247313569</c:v>
                </c:pt>
                <c:pt idx="14">
                  <c:v>214.82580306077816</c:v>
                </c:pt>
                <c:pt idx="15">
                  <c:v>225.59982364842065</c:v>
                </c:pt>
                <c:pt idx="16">
                  <c:v>236.37384423606312</c:v>
                </c:pt>
                <c:pt idx="17">
                  <c:v>247.14786482370562</c:v>
                </c:pt>
              </c:numCache>
            </c:numRef>
          </c:val>
          <c:smooth val="0"/>
          <c:extLst>
            <c:ext xmlns:c16="http://schemas.microsoft.com/office/drawing/2014/chart" uri="{C3380CC4-5D6E-409C-BE32-E72D297353CC}">
              <c16:uniqueId val="{00000001-A15B-4B57-BEED-0A7A7129BE97}"/>
            </c:ext>
          </c:extLst>
        </c:ser>
        <c:ser>
          <c:idx val="2"/>
          <c:order val="2"/>
          <c:tx>
            <c:strRef>
              <c:f>'Stap 5'!$O$5</c:f>
              <c:strCache>
                <c:ptCount val="1"/>
                <c:pt idx="0">
                  <c:v>Laagste betrouwbaarheids grens</c:v>
                </c:pt>
              </c:strCache>
            </c:strRef>
          </c:tx>
          <c:spPr>
            <a:ln w="28575" cap="rnd">
              <a:solidFill>
                <a:schemeClr val="accent3"/>
              </a:solidFill>
              <a:round/>
            </a:ln>
            <a:effectLst/>
          </c:spPr>
          <c:marker>
            <c:symbol val="none"/>
          </c:marker>
          <c:cat>
            <c:numRef>
              <c:f>'Stap 5'!$L$6:$L$23</c:f>
              <c:numCache>
                <c:formatCode>m/yyyy</c:formatCode>
                <c:ptCount val="18"/>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'Stap 5'!$O$6:$O$23</c:f>
              <c:numCache>
                <c:formatCode>#,##0</c:formatCode>
                <c:ptCount val="18"/>
                <c:pt idx="0">
                  <c:v>#N/A</c:v>
                </c:pt>
                <c:pt idx="1">
                  <c:v>#N/A</c:v>
                </c:pt>
                <c:pt idx="2">
                  <c:v>#N/A</c:v>
                </c:pt>
                <c:pt idx="3">
                  <c:v>#N/A</c:v>
                </c:pt>
                <c:pt idx="4">
                  <c:v>#N/A</c:v>
                </c:pt>
                <c:pt idx="5">
                  <c:v>#N/A</c:v>
                </c:pt>
                <c:pt idx="6">
                  <c:v>#N/A</c:v>
                </c:pt>
                <c:pt idx="7">
                  <c:v>#N/A</c:v>
                </c:pt>
                <c:pt idx="8">
                  <c:v>#N/A</c:v>
                </c:pt>
                <c:pt idx="9">
                  <c:v>159</c:v>
                </c:pt>
                <c:pt idx="10">
                  <c:v>156.88020839262177</c:v>
                </c:pt>
                <c:pt idx="11">
                  <c:v>167.65416215760916</c:v>
                </c:pt>
                <c:pt idx="12">
                  <c:v>178.42806395016285</c:v>
                </c:pt>
                <c:pt idx="13">
                  <c:v>189.20189892238164</c:v>
                </c:pt>
                <c:pt idx="14">
                  <c:v>199.97565222788981</c:v>
                </c:pt>
                <c:pt idx="15">
                  <c:v>210.74930902257952</c:v>
                </c:pt>
                <c:pt idx="16">
                  <c:v>221.5228544655007</c:v>
                </c:pt>
                <c:pt idx="17">
                  <c:v>232.29627371989955</c:v>
                </c:pt>
              </c:numCache>
            </c:numRef>
          </c:val>
          <c:smooth val="0"/>
          <c:extLst>
            <c:ext xmlns:c16="http://schemas.microsoft.com/office/drawing/2014/chart" uri="{C3380CC4-5D6E-409C-BE32-E72D297353CC}">
              <c16:uniqueId val="{00000002-A15B-4B57-BEED-0A7A7129BE97}"/>
            </c:ext>
          </c:extLst>
        </c:ser>
        <c:ser>
          <c:idx val="3"/>
          <c:order val="3"/>
          <c:tx>
            <c:strRef>
              <c:f>'Stap 5'!$P$5</c:f>
              <c:strCache>
                <c:ptCount val="1"/>
                <c:pt idx="0">
                  <c:v>Hoogste betrouwbaarheids grens</c:v>
                </c:pt>
              </c:strCache>
            </c:strRef>
          </c:tx>
          <c:spPr>
            <a:ln w="28575" cap="rnd">
              <a:solidFill>
                <a:schemeClr val="accent4"/>
              </a:solidFill>
              <a:round/>
            </a:ln>
            <a:effectLst/>
          </c:spPr>
          <c:marker>
            <c:symbol val="none"/>
          </c:marker>
          <c:cat>
            <c:numRef>
              <c:f>'Stap 5'!$L$6:$L$23</c:f>
              <c:numCache>
                <c:formatCode>m/yyyy</c:formatCode>
                <c:ptCount val="18"/>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numCache>
            </c:numRef>
          </c:cat>
          <c:val>
            <c:numRef>
              <c:f>'Stap 5'!$P$6:$P$23</c:f>
              <c:numCache>
                <c:formatCode>#,##0</c:formatCode>
                <c:ptCount val="18"/>
                <c:pt idx="0">
                  <c:v>#N/A</c:v>
                </c:pt>
                <c:pt idx="1">
                  <c:v>#N/A</c:v>
                </c:pt>
                <c:pt idx="2">
                  <c:v>#N/A</c:v>
                </c:pt>
                <c:pt idx="3">
                  <c:v>#N/A</c:v>
                </c:pt>
                <c:pt idx="4">
                  <c:v>#N/A</c:v>
                </c:pt>
                <c:pt idx="5">
                  <c:v>#N/A</c:v>
                </c:pt>
                <c:pt idx="6">
                  <c:v>#N/A</c:v>
                </c:pt>
                <c:pt idx="7">
                  <c:v>#N/A</c:v>
                </c:pt>
                <c:pt idx="8">
                  <c:v>#N/A</c:v>
                </c:pt>
                <c:pt idx="9">
                  <c:v>159</c:v>
                </c:pt>
                <c:pt idx="10">
                  <c:v>186.57923302779469</c:v>
                </c:pt>
                <c:pt idx="11">
                  <c:v>197.35332043809223</c:v>
                </c:pt>
                <c:pt idx="12">
                  <c:v>208.12745982082353</c:v>
                </c:pt>
                <c:pt idx="13">
                  <c:v>218.90166602388973</c:v>
                </c:pt>
                <c:pt idx="14">
                  <c:v>229.6759538936665</c:v>
                </c:pt>
                <c:pt idx="15">
                  <c:v>240.45033827426178</c:v>
                </c:pt>
                <c:pt idx="16">
                  <c:v>251.22483400662554</c:v>
                </c:pt>
                <c:pt idx="17">
                  <c:v>261.99945592751169</c:v>
                </c:pt>
              </c:numCache>
            </c:numRef>
          </c:val>
          <c:smooth val="0"/>
          <c:extLst>
            <c:ext xmlns:c16="http://schemas.microsoft.com/office/drawing/2014/chart" uri="{C3380CC4-5D6E-409C-BE32-E72D297353CC}">
              <c16:uniqueId val="{00000003-A15B-4B57-BEED-0A7A7129BE97}"/>
            </c:ext>
          </c:extLst>
        </c:ser>
        <c:dLbls>
          <c:showLegendKey val="0"/>
          <c:showVal val="0"/>
          <c:showCatName val="0"/>
          <c:showSerName val="0"/>
          <c:showPercent val="0"/>
          <c:showBubbleSize val="0"/>
        </c:dLbls>
        <c:smooth val="0"/>
        <c:axId val="906494144"/>
        <c:axId val="906496544"/>
      </c:lineChart>
      <c:dateAx>
        <c:axId val="906494144"/>
        <c:scaling>
          <c:orientation val="minMax"/>
        </c:scaling>
        <c:delete val="0"/>
        <c:axPos val="b"/>
        <c:numFmt formatCode="m/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06496544"/>
        <c:crosses val="autoZero"/>
        <c:auto val="1"/>
        <c:lblOffset val="100"/>
        <c:baseTimeUnit val="months"/>
      </c:dateAx>
      <c:valAx>
        <c:axId val="906496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06494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Grafiek!$G$1</c:f>
          <c:strCache>
            <c:ptCount val="1"/>
            <c:pt idx="0">
              <c:v>Omzet en Voorspellingen</c:v>
            </c:pt>
          </c:strCache>
        </c:strRef>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ontserrat" pitchFamily="2" charset="0"/>
              <a:ea typeface="+mn-ea"/>
              <a:cs typeface="+mn-cs"/>
            </a:defRPr>
          </a:pPr>
          <a:endParaRPr lang="nl-NL"/>
        </a:p>
      </c:txPr>
    </c:title>
    <c:autoTitleDeleted val="0"/>
    <c:plotArea>
      <c:layout>
        <c:manualLayout>
          <c:layoutTarget val="inner"/>
          <c:xMode val="edge"/>
          <c:yMode val="edge"/>
          <c:x val="6.9897143187225397E-2"/>
          <c:y val="0.10892804698972101"/>
          <c:w val="0.90947011953629597"/>
          <c:h val="0.65775156960005554"/>
        </c:manualLayout>
      </c:layout>
      <c:lineChart>
        <c:grouping val="standard"/>
        <c:varyColors val="0"/>
        <c:ser>
          <c:idx val="0"/>
          <c:order val="0"/>
          <c:tx>
            <c:strRef>
              <c:f>Grafiek!$M$5</c:f>
              <c:strCache>
                <c:ptCount val="1"/>
                <c:pt idx="0">
                  <c:v>Omzet</c:v>
                </c:pt>
              </c:strCache>
            </c:strRef>
          </c:tx>
          <c:spPr>
            <a:ln w="34925" cap="rnd">
              <a:solidFill>
                <a:srgbClr val="E86C47"/>
              </a:solidFill>
              <a:round/>
            </a:ln>
            <a:effectLst>
              <a:outerShdw blurRad="57150" dist="19050" dir="5400000" algn="ctr" rotWithShape="0">
                <a:srgbClr val="000000">
                  <a:alpha val="63000"/>
                </a:srgbClr>
              </a:outerShdw>
            </a:effectLst>
          </c:spPr>
          <c:marker>
            <c:symbol val="none"/>
          </c:marker>
          <c:cat>
            <c:numRef>
              <c:f>Grafiek!$L$6:$L$23</c:f>
              <c:numCache>
                <c:formatCode>m/yyyy</c:formatCode>
                <c:ptCount val="18"/>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pt idx="13">
                  <c:v>46113</c:v>
                </c:pt>
                <c:pt idx="14">
                  <c:v>46143</c:v>
                </c:pt>
                <c:pt idx="15">
                  <c:v>46174</c:v>
                </c:pt>
                <c:pt idx="16">
                  <c:v>46204</c:v>
                </c:pt>
                <c:pt idx="17">
                  <c:v>46235</c:v>
                </c:pt>
              </c:numCache>
            </c:numRef>
          </c:cat>
          <c:val>
            <c:numRef>
              <c:f>Grafiek!$M$6:$M$23</c:f>
              <c:numCache>
                <c:formatCode>#,##0</c:formatCode>
                <c:ptCount val="18"/>
                <c:pt idx="0">
                  <c:v>71</c:v>
                </c:pt>
                <c:pt idx="1">
                  <c:v>93</c:v>
                </c:pt>
                <c:pt idx="2">
                  <c:v>120</c:v>
                </c:pt>
                <c:pt idx="3">
                  <c:v>119</c:v>
                </c:pt>
                <c:pt idx="4">
                  <c:v>135</c:v>
                </c:pt>
                <c:pt idx="5">
                  <c:v>145</c:v>
                </c:pt>
                <c:pt idx="6">
                  <c:v>142</c:v>
                </c:pt>
                <c:pt idx="7">
                  <c:v>159</c:v>
                </c:pt>
                <c:pt idx="8">
                  <c:v>#N/A</c:v>
                </c:pt>
                <c:pt idx="9">
                  <c:v>#N/A</c:v>
                </c:pt>
                <c:pt idx="10">
                  <c:v>#N/A</c:v>
                </c:pt>
                <c:pt idx="11">
                  <c:v>#N/A</c:v>
                </c:pt>
                <c:pt idx="12">
                  <c:v>#N/A</c:v>
                </c:pt>
                <c:pt idx="13">
                  <c:v>#N/A</c:v>
                </c:pt>
                <c:pt idx="14">
                  <c:v>#N/A</c:v>
                </c:pt>
                <c:pt idx="15">
                  <c:v>#N/A</c:v>
                </c:pt>
                <c:pt idx="16">
                  <c:v>#N/A</c:v>
                </c:pt>
                <c:pt idx="17">
                  <c:v>#N/A</c:v>
                </c:pt>
              </c:numCache>
            </c:numRef>
          </c:val>
          <c:smooth val="0"/>
          <c:extLst>
            <c:ext xmlns:c16="http://schemas.microsoft.com/office/drawing/2014/chart" uri="{C3380CC4-5D6E-409C-BE32-E72D297353CC}">
              <c16:uniqueId val="{00000000-C850-4C07-8EB8-F7E6C96FF26A}"/>
            </c:ext>
          </c:extLst>
        </c:ser>
        <c:ser>
          <c:idx val="1"/>
          <c:order val="1"/>
          <c:tx>
            <c:strRef>
              <c:f>Grafiek!$N$5</c:f>
              <c:strCache>
                <c:ptCount val="1"/>
                <c:pt idx="0">
                  <c:v>Voorspellen</c:v>
                </c:pt>
              </c:strCache>
            </c:strRef>
          </c:tx>
          <c:spPr>
            <a:ln w="34925" cap="rnd">
              <a:solidFill>
                <a:srgbClr val="FF0000"/>
              </a:solidFill>
              <a:round/>
            </a:ln>
            <a:effectLst>
              <a:outerShdw blurRad="57150" dist="19050" dir="5400000" algn="ctr" rotWithShape="0">
                <a:srgbClr val="000000">
                  <a:alpha val="63000"/>
                </a:srgbClr>
              </a:outerShdw>
            </a:effectLst>
          </c:spPr>
          <c:marker>
            <c:symbol val="none"/>
          </c:marker>
          <c:cat>
            <c:numRef>
              <c:f>Grafiek!$L$6:$L$23</c:f>
              <c:numCache>
                <c:formatCode>m/yyyy</c:formatCode>
                <c:ptCount val="18"/>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pt idx="13">
                  <c:v>46113</c:v>
                </c:pt>
                <c:pt idx="14">
                  <c:v>46143</c:v>
                </c:pt>
                <c:pt idx="15">
                  <c:v>46174</c:v>
                </c:pt>
                <c:pt idx="16">
                  <c:v>46204</c:v>
                </c:pt>
                <c:pt idx="17">
                  <c:v>46235</c:v>
                </c:pt>
              </c:numCache>
            </c:numRef>
          </c:cat>
          <c:val>
            <c:numRef>
              <c:f>Grafiek!$N$6:$N$23</c:f>
              <c:numCache>
                <c:formatCode>#,##0</c:formatCode>
                <c:ptCount val="18"/>
                <c:pt idx="0">
                  <c:v>#N/A</c:v>
                </c:pt>
                <c:pt idx="1">
                  <c:v>#N/A</c:v>
                </c:pt>
                <c:pt idx="2">
                  <c:v>#N/A</c:v>
                </c:pt>
                <c:pt idx="3">
                  <c:v>#N/A</c:v>
                </c:pt>
                <c:pt idx="4">
                  <c:v>#N/A</c:v>
                </c:pt>
                <c:pt idx="5">
                  <c:v>#N/A</c:v>
                </c:pt>
                <c:pt idx="6">
                  <c:v>#N/A</c:v>
                </c:pt>
                <c:pt idx="7">
                  <c:v>159</c:v>
                </c:pt>
                <c:pt idx="8">
                  <c:v>169.83751059355367</c:v>
                </c:pt>
                <c:pt idx="9">
                  <c:v>181.18156849234435</c:v>
                </c:pt>
                <c:pt idx="10">
                  <c:v>192.52562639113506</c:v>
                </c:pt>
                <c:pt idx="11">
                  <c:v>203.86968428992577</c:v>
                </c:pt>
                <c:pt idx="12">
                  <c:v>215.21374218871645</c:v>
                </c:pt>
                <c:pt idx="13">
                  <c:v>226.55780008750716</c:v>
                </c:pt>
                <c:pt idx="14">
                  <c:v>237.90185798629784</c:v>
                </c:pt>
                <c:pt idx="15">
                  <c:v>249.24591588508855</c:v>
                </c:pt>
                <c:pt idx="16">
                  <c:v>260.58997378387926</c:v>
                </c:pt>
                <c:pt idx="17">
                  <c:v>271.93403168266991</c:v>
                </c:pt>
              </c:numCache>
            </c:numRef>
          </c:val>
          <c:smooth val="0"/>
          <c:extLst>
            <c:ext xmlns:c16="http://schemas.microsoft.com/office/drawing/2014/chart" uri="{C3380CC4-5D6E-409C-BE32-E72D297353CC}">
              <c16:uniqueId val="{00000001-C850-4C07-8EB8-F7E6C96FF26A}"/>
            </c:ext>
          </c:extLst>
        </c:ser>
        <c:ser>
          <c:idx val="2"/>
          <c:order val="2"/>
          <c:tx>
            <c:strRef>
              <c:f>Grafiek!$O$5</c:f>
              <c:strCache>
                <c:ptCount val="1"/>
                <c:pt idx="0">
                  <c:v>Laagste betrouwbaarheids grens</c:v>
                </c:pt>
              </c:strCache>
            </c:strRef>
          </c:tx>
          <c:spPr>
            <a:ln w="34925" cap="rnd">
              <a:solidFill>
                <a:schemeClr val="accent3"/>
              </a:solidFill>
              <a:round/>
            </a:ln>
            <a:effectLst>
              <a:outerShdw blurRad="57150" dist="19050" dir="5400000" algn="ctr" rotWithShape="0">
                <a:srgbClr val="000000">
                  <a:alpha val="63000"/>
                </a:srgbClr>
              </a:outerShdw>
            </a:effectLst>
          </c:spPr>
          <c:marker>
            <c:symbol val="none"/>
          </c:marker>
          <c:cat>
            <c:numRef>
              <c:f>Grafiek!$L$6:$L$23</c:f>
              <c:numCache>
                <c:formatCode>m/yyyy</c:formatCode>
                <c:ptCount val="18"/>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pt idx="13">
                  <c:v>46113</c:v>
                </c:pt>
                <c:pt idx="14">
                  <c:v>46143</c:v>
                </c:pt>
                <c:pt idx="15">
                  <c:v>46174</c:v>
                </c:pt>
                <c:pt idx="16">
                  <c:v>46204</c:v>
                </c:pt>
                <c:pt idx="17">
                  <c:v>46235</c:v>
                </c:pt>
              </c:numCache>
            </c:numRef>
          </c:cat>
          <c:val>
            <c:numRef>
              <c:f>Grafiek!$O$6:$O$23</c:f>
              <c:numCache>
                <c:formatCode>#,##0</c:formatCode>
                <c:ptCount val="18"/>
                <c:pt idx="0">
                  <c:v>#N/A</c:v>
                </c:pt>
                <c:pt idx="1">
                  <c:v>#N/A</c:v>
                </c:pt>
                <c:pt idx="2">
                  <c:v>#N/A</c:v>
                </c:pt>
                <c:pt idx="3">
                  <c:v>#N/A</c:v>
                </c:pt>
                <c:pt idx="4">
                  <c:v>#N/A</c:v>
                </c:pt>
                <c:pt idx="5">
                  <c:v>#N/A</c:v>
                </c:pt>
                <c:pt idx="6">
                  <c:v>#N/A</c:v>
                </c:pt>
                <c:pt idx="7">
                  <c:v>159</c:v>
                </c:pt>
                <c:pt idx="8">
                  <c:v>151.07718555239668</c:v>
                </c:pt>
                <c:pt idx="9">
                  <c:v>157.71990119553487</c:v>
                </c:pt>
                <c:pt idx="10">
                  <c:v>165.14901503060764</c:v>
                </c:pt>
                <c:pt idx="11">
                  <c:v>173.06323121160156</c:v>
                </c:pt>
                <c:pt idx="12">
                  <c:v>181.31497169050118</c:v>
                </c:pt>
                <c:pt idx="13">
                  <c:v>189.81889940232088</c:v>
                </c:pt>
                <c:pt idx="14">
                  <c:v>198.52040547420123</c:v>
                </c:pt>
                <c:pt idx="15">
                  <c:v>207.38204983798443</c:v>
                </c:pt>
                <c:pt idx="16">
                  <c:v>216.37684267107923</c:v>
                </c:pt>
                <c:pt idx="17">
                  <c:v>225.48456932813437</c:v>
                </c:pt>
              </c:numCache>
            </c:numRef>
          </c:val>
          <c:smooth val="0"/>
          <c:extLst>
            <c:ext xmlns:c16="http://schemas.microsoft.com/office/drawing/2014/chart" uri="{C3380CC4-5D6E-409C-BE32-E72D297353CC}">
              <c16:uniqueId val="{00000002-C850-4C07-8EB8-F7E6C96FF26A}"/>
            </c:ext>
          </c:extLst>
        </c:ser>
        <c:ser>
          <c:idx val="3"/>
          <c:order val="3"/>
          <c:tx>
            <c:strRef>
              <c:f>Grafiek!$P$5</c:f>
              <c:strCache>
                <c:ptCount val="1"/>
                <c:pt idx="0">
                  <c:v>Hoogste betrouwbaarheids grens</c:v>
                </c:pt>
              </c:strCache>
            </c:strRef>
          </c:tx>
          <c:spPr>
            <a:ln w="34925" cap="rnd">
              <a:solidFill>
                <a:schemeClr val="accent4"/>
              </a:solidFill>
              <a:round/>
            </a:ln>
            <a:effectLst>
              <a:outerShdw blurRad="57150" dist="19050" dir="5400000" algn="ctr" rotWithShape="0">
                <a:srgbClr val="000000">
                  <a:alpha val="63000"/>
                </a:srgbClr>
              </a:outerShdw>
            </a:effectLst>
          </c:spPr>
          <c:marker>
            <c:symbol val="none"/>
          </c:marker>
          <c:cat>
            <c:numRef>
              <c:f>Grafiek!$L$6:$L$23</c:f>
              <c:numCache>
                <c:formatCode>m/yyyy</c:formatCode>
                <c:ptCount val="18"/>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pt idx="13">
                  <c:v>46113</c:v>
                </c:pt>
                <c:pt idx="14">
                  <c:v>46143</c:v>
                </c:pt>
                <c:pt idx="15">
                  <c:v>46174</c:v>
                </c:pt>
                <c:pt idx="16">
                  <c:v>46204</c:v>
                </c:pt>
                <c:pt idx="17">
                  <c:v>46235</c:v>
                </c:pt>
              </c:numCache>
            </c:numRef>
          </c:cat>
          <c:val>
            <c:numRef>
              <c:f>Grafiek!$P$6:$P$23</c:f>
              <c:numCache>
                <c:formatCode>#,##0</c:formatCode>
                <c:ptCount val="18"/>
                <c:pt idx="0">
                  <c:v>#N/A</c:v>
                </c:pt>
                <c:pt idx="1">
                  <c:v>#N/A</c:v>
                </c:pt>
                <c:pt idx="2">
                  <c:v>#N/A</c:v>
                </c:pt>
                <c:pt idx="3">
                  <c:v>#N/A</c:v>
                </c:pt>
                <c:pt idx="4">
                  <c:v>#N/A</c:v>
                </c:pt>
                <c:pt idx="5">
                  <c:v>#N/A</c:v>
                </c:pt>
                <c:pt idx="6">
                  <c:v>#N/A</c:v>
                </c:pt>
                <c:pt idx="7">
                  <c:v>159</c:v>
                </c:pt>
                <c:pt idx="8">
                  <c:v>188.59783563471066</c:v>
                </c:pt>
                <c:pt idx="9">
                  <c:v>204.64323578915383</c:v>
                </c:pt>
                <c:pt idx="10">
                  <c:v>219.90223775166248</c:v>
                </c:pt>
                <c:pt idx="11">
                  <c:v>234.67613736824998</c:v>
                </c:pt>
                <c:pt idx="12">
                  <c:v>249.11251268693172</c:v>
                </c:pt>
                <c:pt idx="13">
                  <c:v>263.29670077269344</c:v>
                </c:pt>
                <c:pt idx="14">
                  <c:v>277.28331049839448</c:v>
                </c:pt>
                <c:pt idx="15">
                  <c:v>291.10978193219267</c:v>
                </c:pt>
                <c:pt idx="16">
                  <c:v>304.80310489667932</c:v>
                </c:pt>
                <c:pt idx="17">
                  <c:v>318.38349403720542</c:v>
                </c:pt>
              </c:numCache>
            </c:numRef>
          </c:val>
          <c:smooth val="0"/>
          <c:extLst>
            <c:ext xmlns:c16="http://schemas.microsoft.com/office/drawing/2014/chart" uri="{C3380CC4-5D6E-409C-BE32-E72D297353CC}">
              <c16:uniqueId val="{00000003-C850-4C07-8EB8-F7E6C96FF26A}"/>
            </c:ext>
          </c:extLst>
        </c:ser>
        <c:dLbls>
          <c:showLegendKey val="0"/>
          <c:showVal val="0"/>
          <c:showCatName val="0"/>
          <c:showSerName val="0"/>
          <c:showPercent val="0"/>
          <c:showBubbleSize val="0"/>
        </c:dLbls>
        <c:smooth val="0"/>
        <c:axId val="906494144"/>
        <c:axId val="906496544"/>
      </c:lineChart>
      <c:dateAx>
        <c:axId val="906494144"/>
        <c:scaling>
          <c:orientation val="minMax"/>
        </c:scaling>
        <c:delete val="0"/>
        <c:axPos val="b"/>
        <c:numFmt formatCode="m/yyyy" sourceLinked="1"/>
        <c:majorTickMark val="none"/>
        <c:minorTickMark val="none"/>
        <c:tickLblPos val="nextTo"/>
        <c:spPr>
          <a:noFill/>
          <a:ln w="9525" cap="flat" cmpd="sng" algn="ctr">
            <a:solidFill>
              <a:schemeClr val="bg1"/>
            </a:solidFill>
            <a:round/>
          </a:ln>
          <a:effectLst/>
        </c:spPr>
        <c:txPr>
          <a:bodyPr rot="-60000000" spcFirstLastPara="1" vertOverflow="ellipsis" vert="horz" wrap="square" anchor="ctr" anchorCtr="1"/>
          <a:lstStyle/>
          <a:p>
            <a:pPr>
              <a:defRPr sz="900" b="1" i="0" u="none" strike="noStrike" kern="1200" baseline="0">
                <a:solidFill>
                  <a:schemeClr val="lt1">
                    <a:lumMod val="85000"/>
                  </a:schemeClr>
                </a:solidFill>
                <a:latin typeface="Montserrat" pitchFamily="2" charset="0"/>
                <a:ea typeface="+mn-ea"/>
                <a:cs typeface="+mn-cs"/>
              </a:defRPr>
            </a:pPr>
            <a:endParaRPr lang="nl-NL"/>
          </a:p>
        </c:txPr>
        <c:crossAx val="906496544"/>
        <c:crosses val="autoZero"/>
        <c:auto val="1"/>
        <c:lblOffset val="100"/>
        <c:baseTimeUnit val="months"/>
      </c:dateAx>
      <c:valAx>
        <c:axId val="90649654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85000"/>
                  </a:schemeClr>
                </a:solidFill>
                <a:latin typeface="Montserrat" pitchFamily="2" charset="0"/>
                <a:ea typeface="+mn-ea"/>
                <a:cs typeface="+mn-cs"/>
              </a:defRPr>
            </a:pPr>
            <a:endParaRPr lang="nl-NL"/>
          </a:p>
        </c:txPr>
        <c:crossAx val="906494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ontserrat" pitchFamily="2" charset="0"/>
              <a:ea typeface="+mn-ea"/>
              <a:cs typeface="+mn-cs"/>
            </a:defRPr>
          </a:pPr>
          <a:endParaRPr lang="nl-NL"/>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rgbClr val="4D4D4F"/>
    </a:solidFill>
    <a:ln>
      <a:noFill/>
    </a:ln>
    <a:effectLst/>
  </c:spPr>
  <c:txPr>
    <a:bodyPr/>
    <a:lstStyle/>
    <a:p>
      <a:pPr>
        <a:defRPr/>
      </a:pPr>
      <a:endParaRPr lang="nl-NL"/>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terzake-excel.nl/excel-cursus-op-locatie/" TargetMode="External"/><Relationship Id="rId2" Type="http://schemas.openxmlformats.org/officeDocument/2006/relationships/image" Target="../media/image1.jpeg"/><Relationship Id="rId1" Type="http://schemas.openxmlformats.org/officeDocument/2006/relationships/hyperlink" Target="https://terzake-excel.nl" TargetMode="External"/><Relationship Id="rId5" Type="http://schemas.openxmlformats.org/officeDocument/2006/relationships/hyperlink" Target="https://www.terzake-excel.nl/training-macros-en-vba-in-excel/" TargetMode="External"/><Relationship Id="rId4" Type="http://schemas.openxmlformats.org/officeDocument/2006/relationships/hyperlink" Target="https://www.terzake-excel.nl/training-gevorderden-excel/"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0</xdr:row>
      <xdr:rowOff>95250</xdr:rowOff>
    </xdr:from>
    <xdr:to>
      <xdr:col>13</xdr:col>
      <xdr:colOff>367665</xdr:colOff>
      <xdr:row>5</xdr:row>
      <xdr:rowOff>168647</xdr:rowOff>
    </xdr:to>
    <xdr:pic>
      <xdr:nvPicPr>
        <xdr:cNvPr id="2" name="Afbeelding 1">
          <a:hlinkClick xmlns:r="http://schemas.openxmlformats.org/officeDocument/2006/relationships" r:id="rId1"/>
          <a:extLst>
            <a:ext uri="{FF2B5EF4-FFF2-40B4-BE49-F238E27FC236}">
              <a16:creationId xmlns:a16="http://schemas.microsoft.com/office/drawing/2014/main" id="{153F8EFB-E693-40C6-8FB8-1A0CF5045C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49240" y="95250"/>
          <a:ext cx="2745105" cy="1140197"/>
        </a:xfrm>
        <a:prstGeom prst="rect">
          <a:avLst/>
        </a:prstGeom>
      </xdr:spPr>
    </xdr:pic>
    <xdr:clientData/>
  </xdr:twoCellAnchor>
  <xdr:twoCellAnchor>
    <xdr:from>
      <xdr:col>0</xdr:col>
      <xdr:colOff>160020</xdr:colOff>
      <xdr:row>1</xdr:row>
      <xdr:rowOff>30479</xdr:rowOff>
    </xdr:from>
    <xdr:to>
      <xdr:col>8</xdr:col>
      <xdr:colOff>451485</xdr:colOff>
      <xdr:row>11</xdr:row>
      <xdr:rowOff>83821</xdr:rowOff>
    </xdr:to>
    <xdr:sp macro="" textlink="">
      <xdr:nvSpPr>
        <xdr:cNvPr id="3" name="Rechthoek: afgeronde hoeken 2">
          <a:extLst>
            <a:ext uri="{FF2B5EF4-FFF2-40B4-BE49-F238E27FC236}">
              <a16:creationId xmlns:a16="http://schemas.microsoft.com/office/drawing/2014/main" id="{8C1A48A0-9B7A-405D-BD0F-63C1A3010DBD}"/>
            </a:ext>
          </a:extLst>
        </xdr:cNvPr>
        <xdr:cNvSpPr/>
      </xdr:nvSpPr>
      <xdr:spPr>
        <a:xfrm>
          <a:off x="160020" y="243839"/>
          <a:ext cx="5046345" cy="2186942"/>
        </a:xfrm>
        <a:prstGeom prst="roundRect">
          <a:avLst/>
        </a:prstGeom>
        <a:solidFill>
          <a:sysClr val="window" lastClr="FFFFFF"/>
        </a:solidFill>
        <a:ln>
          <a:solidFill>
            <a:srgbClr val="E86C4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600" baseline="0">
              <a:solidFill>
                <a:sysClr val="windowText" lastClr="000000"/>
              </a:solidFill>
              <a:latin typeface="Montserrat" pitchFamily="2" charset="0"/>
            </a:rPr>
            <a:t>In dit bestand hebben we stap voor stap uitgelegd hoe je in Excel een dynamische lijngrafiek met voorspelling kunt maken.</a:t>
          </a:r>
        </a:p>
        <a:p>
          <a:pPr algn="l"/>
          <a:endParaRPr lang="nl-NL" sz="1600" baseline="0">
            <a:solidFill>
              <a:sysClr val="windowText" lastClr="000000"/>
            </a:solidFill>
            <a:latin typeface="Montserrat" pitchFamily="2" charset="0"/>
          </a:endParaRPr>
        </a:p>
        <a:p>
          <a:pPr algn="l"/>
          <a:r>
            <a:rPr lang="nl-NL" sz="1600" baseline="0">
              <a:solidFill>
                <a:sysClr val="windowText" lastClr="000000"/>
              </a:solidFill>
              <a:latin typeface="Montserrat" pitchFamily="2" charset="0"/>
            </a:rPr>
            <a:t>Dit hebben we uitgelegd in de werkbladen tussen Home en Grafiek.</a:t>
          </a:r>
          <a:endParaRPr lang="nl-NL" sz="1600">
            <a:solidFill>
              <a:sysClr val="windowText" lastClr="000000"/>
            </a:solidFill>
            <a:effectLst/>
            <a:latin typeface="Montserrat" pitchFamily="2" charset="0"/>
          </a:endParaRPr>
        </a:p>
        <a:p>
          <a:pPr algn="l"/>
          <a:endParaRPr lang="nl-NL" sz="1600" baseline="0">
            <a:solidFill>
              <a:sysClr val="windowText" lastClr="000000"/>
            </a:solidFill>
            <a:latin typeface="Montserrat" pitchFamily="2" charset="0"/>
          </a:endParaRPr>
        </a:p>
      </xdr:txBody>
    </xdr:sp>
    <xdr:clientData/>
  </xdr:twoCellAnchor>
  <xdr:twoCellAnchor>
    <xdr:from>
      <xdr:col>0</xdr:col>
      <xdr:colOff>205740</xdr:colOff>
      <xdr:row>15</xdr:row>
      <xdr:rowOff>0</xdr:rowOff>
    </xdr:from>
    <xdr:to>
      <xdr:col>3</xdr:col>
      <xdr:colOff>484935</xdr:colOff>
      <xdr:row>16</xdr:row>
      <xdr:rowOff>209551</xdr:rowOff>
    </xdr:to>
    <xdr:sp macro="" textlink="">
      <xdr:nvSpPr>
        <xdr:cNvPr id="4" name="Rechthoek: afgeronde hoeken 3">
          <a:hlinkClick xmlns:r="http://schemas.openxmlformats.org/officeDocument/2006/relationships" r:id="rId3"/>
          <a:extLst>
            <a:ext uri="{FF2B5EF4-FFF2-40B4-BE49-F238E27FC236}">
              <a16:creationId xmlns:a16="http://schemas.microsoft.com/office/drawing/2014/main" id="{28F32D3E-C16E-4E35-A745-48A8CCF3035D}"/>
            </a:ext>
          </a:extLst>
        </xdr:cNvPr>
        <xdr:cNvSpPr/>
      </xdr:nvSpPr>
      <xdr:spPr>
        <a:xfrm>
          <a:off x="205740" y="3200400"/>
          <a:ext cx="2062275" cy="422911"/>
        </a:xfrm>
        <a:prstGeom prst="roundRect">
          <a:avLst/>
        </a:prstGeom>
        <a:solidFill>
          <a:srgbClr val="E86C47"/>
        </a:solidFill>
        <a:ln>
          <a:solidFill>
            <a:srgbClr val="E86C4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b="1" baseline="0">
              <a:solidFill>
                <a:schemeClr val="bg1"/>
              </a:solidFill>
              <a:latin typeface="Montserrat" pitchFamily="2" charset="0"/>
            </a:rPr>
            <a:t>Cursus op locatie</a:t>
          </a:r>
          <a:endParaRPr lang="nl-NL" b="1">
            <a:solidFill>
              <a:schemeClr val="bg1"/>
            </a:solidFill>
            <a:effectLst/>
            <a:latin typeface="Montserrat" pitchFamily="2" charset="0"/>
          </a:endParaRPr>
        </a:p>
        <a:p>
          <a:pPr algn="ctr"/>
          <a:endParaRPr lang="nl-NL" sz="1100" b="1" baseline="0">
            <a:solidFill>
              <a:schemeClr val="bg1"/>
            </a:solidFill>
            <a:latin typeface="Montserrat" pitchFamily="2" charset="0"/>
          </a:endParaRPr>
        </a:p>
      </xdr:txBody>
    </xdr:sp>
    <xdr:clientData/>
  </xdr:twoCellAnchor>
  <xdr:twoCellAnchor>
    <xdr:from>
      <xdr:col>5</xdr:col>
      <xdr:colOff>0</xdr:colOff>
      <xdr:row>15</xdr:row>
      <xdr:rowOff>0</xdr:rowOff>
    </xdr:from>
    <xdr:to>
      <xdr:col>8</xdr:col>
      <xdr:colOff>586422</xdr:colOff>
      <xdr:row>16</xdr:row>
      <xdr:rowOff>209551</xdr:rowOff>
    </xdr:to>
    <xdr:sp macro="" textlink="">
      <xdr:nvSpPr>
        <xdr:cNvPr id="8" name="Rechthoek: afgeronde hoeken 7">
          <a:hlinkClick xmlns:r="http://schemas.openxmlformats.org/officeDocument/2006/relationships" r:id="rId4"/>
          <a:extLst>
            <a:ext uri="{FF2B5EF4-FFF2-40B4-BE49-F238E27FC236}">
              <a16:creationId xmlns:a16="http://schemas.microsoft.com/office/drawing/2014/main" id="{0879A1E9-3092-431E-BB21-B8249F62AD85}"/>
            </a:ext>
          </a:extLst>
        </xdr:cNvPr>
        <xdr:cNvSpPr/>
      </xdr:nvSpPr>
      <xdr:spPr>
        <a:xfrm>
          <a:off x="2971800" y="3200400"/>
          <a:ext cx="2369502" cy="422911"/>
        </a:xfrm>
        <a:prstGeom prst="roundRect">
          <a:avLst/>
        </a:prstGeom>
        <a:solidFill>
          <a:srgbClr val="E86C47"/>
        </a:solidFill>
        <a:ln>
          <a:solidFill>
            <a:srgbClr val="E86C4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b="1" baseline="0">
              <a:solidFill>
                <a:schemeClr val="bg1"/>
              </a:solidFill>
              <a:effectLst/>
              <a:latin typeface="Montserrat" pitchFamily="2" charset="0"/>
            </a:rPr>
            <a:t>Training gevorderden Excel</a:t>
          </a:r>
          <a:endParaRPr lang="nl-NL" b="1">
            <a:solidFill>
              <a:schemeClr val="bg1"/>
            </a:solidFill>
            <a:effectLst/>
            <a:latin typeface="Montserrat" pitchFamily="2" charset="0"/>
          </a:endParaRPr>
        </a:p>
        <a:p>
          <a:pPr algn="ctr"/>
          <a:endParaRPr lang="nl-NL" sz="1100" b="1" baseline="0">
            <a:solidFill>
              <a:schemeClr val="bg1"/>
            </a:solidFill>
            <a:latin typeface="Montserrat" pitchFamily="2" charset="0"/>
          </a:endParaRPr>
        </a:p>
      </xdr:txBody>
    </xdr:sp>
    <xdr:clientData/>
  </xdr:twoCellAnchor>
  <xdr:twoCellAnchor>
    <xdr:from>
      <xdr:col>5</xdr:col>
      <xdr:colOff>0</xdr:colOff>
      <xdr:row>17</xdr:row>
      <xdr:rowOff>154306</xdr:rowOff>
    </xdr:from>
    <xdr:to>
      <xdr:col>8</xdr:col>
      <xdr:colOff>586422</xdr:colOff>
      <xdr:row>19</xdr:row>
      <xdr:rowOff>150497</xdr:rowOff>
    </xdr:to>
    <xdr:sp macro="" textlink="">
      <xdr:nvSpPr>
        <xdr:cNvPr id="9" name="Rechthoek: afgeronde hoeken 8">
          <a:hlinkClick xmlns:r="http://schemas.openxmlformats.org/officeDocument/2006/relationships" r:id="rId5"/>
          <a:extLst>
            <a:ext uri="{FF2B5EF4-FFF2-40B4-BE49-F238E27FC236}">
              <a16:creationId xmlns:a16="http://schemas.microsoft.com/office/drawing/2014/main" id="{DE121CAE-7C6E-49D8-9DD9-38E104DD1A55}"/>
            </a:ext>
          </a:extLst>
        </xdr:cNvPr>
        <xdr:cNvSpPr/>
      </xdr:nvSpPr>
      <xdr:spPr>
        <a:xfrm>
          <a:off x="2971800" y="3781426"/>
          <a:ext cx="2369502" cy="422911"/>
        </a:xfrm>
        <a:prstGeom prst="roundRect">
          <a:avLst/>
        </a:prstGeom>
        <a:solidFill>
          <a:srgbClr val="E86C47"/>
        </a:solidFill>
        <a:ln>
          <a:solidFill>
            <a:srgbClr val="E86C4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b="1" baseline="0">
              <a:solidFill>
                <a:schemeClr val="bg1"/>
              </a:solidFill>
              <a:effectLst/>
              <a:latin typeface="Montserrat" pitchFamily="2" charset="0"/>
            </a:rPr>
            <a:t>Training Macro's en VBA</a:t>
          </a:r>
          <a:endParaRPr lang="nl-NL" sz="1100" b="1" baseline="0">
            <a:solidFill>
              <a:schemeClr val="bg1"/>
            </a:solidFill>
            <a:latin typeface="Montserrat"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137160</xdr:colOff>
      <xdr:row>1</xdr:row>
      <xdr:rowOff>137160</xdr:rowOff>
    </xdr:from>
    <xdr:to>
      <xdr:col>8</xdr:col>
      <xdr:colOff>228599</xdr:colOff>
      <xdr:row>18</xdr:row>
      <xdr:rowOff>129540</xdr:rowOff>
    </xdr:to>
    <xdr:sp macro="" textlink="">
      <xdr:nvSpPr>
        <xdr:cNvPr id="3" name="Rechthoek: afgeronde hoeken 2">
          <a:extLst>
            <a:ext uri="{FF2B5EF4-FFF2-40B4-BE49-F238E27FC236}">
              <a16:creationId xmlns:a16="http://schemas.microsoft.com/office/drawing/2014/main" id="{CDFD2853-CA08-4457-A249-5E99415F8B3B}"/>
            </a:ext>
          </a:extLst>
        </xdr:cNvPr>
        <xdr:cNvSpPr/>
      </xdr:nvSpPr>
      <xdr:spPr>
        <a:xfrm>
          <a:off x="2217420" y="320040"/>
          <a:ext cx="3505199" cy="3101340"/>
        </a:xfrm>
        <a:prstGeom prst="roundRect">
          <a:avLst/>
        </a:prstGeom>
        <a:solidFill>
          <a:sysClr val="window" lastClr="FFFFFF"/>
        </a:solidFill>
        <a:ln>
          <a:solidFill>
            <a:srgbClr val="E86C4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baseline="0">
              <a:solidFill>
                <a:sysClr val="windowText" lastClr="000000"/>
              </a:solidFill>
              <a:latin typeface="Montserrat" pitchFamily="2" charset="0"/>
            </a:rPr>
            <a:t>Allereerst maken we een tabel waar we de grafiek op willen baseren. In ons voorbeeld zijn dit 'hard' ingevulde gegevens, maar je kunt hier ook met een sommen.als formule berekeningen maken uit andere datasets.</a:t>
          </a:r>
        </a:p>
        <a:p>
          <a:pPr algn="l"/>
          <a:endParaRPr lang="nl-NL" sz="1100" baseline="0">
            <a:solidFill>
              <a:sysClr val="windowText" lastClr="000000"/>
            </a:solidFill>
            <a:effectLst/>
            <a:latin typeface="Montserrat" pitchFamily="2" charset="0"/>
          </a:endParaRPr>
        </a:p>
        <a:p>
          <a:pPr algn="l"/>
          <a:r>
            <a:rPr lang="nl-NL" sz="1100" baseline="0">
              <a:solidFill>
                <a:sysClr val="windowText" lastClr="000000"/>
              </a:solidFill>
              <a:effectLst/>
              <a:latin typeface="Montserrat" pitchFamily="2" charset="0"/>
            </a:rPr>
            <a:t>Maak de tabel met Datum en Omzet in kolom A en B. Dit kan in het format van een tabel, maar ook in de cellen van Excel zelf. In dit geval hebben we gekozen voor een tabel.</a:t>
          </a:r>
          <a:endParaRPr lang="nl-NL" sz="1100" baseline="0">
            <a:solidFill>
              <a:sysClr val="windowText" lastClr="000000"/>
            </a:solidFill>
            <a:latin typeface="Montserrat"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419100</xdr:colOff>
      <xdr:row>0</xdr:row>
      <xdr:rowOff>137160</xdr:rowOff>
    </xdr:from>
    <xdr:to>
      <xdr:col>18</xdr:col>
      <xdr:colOff>114300</xdr:colOff>
      <xdr:row>31</xdr:row>
      <xdr:rowOff>137160</xdr:rowOff>
    </xdr:to>
    <xdr:sp macro="" textlink="">
      <xdr:nvSpPr>
        <xdr:cNvPr id="2" name="Rechthoek: afgeronde hoeken 1">
          <a:extLst>
            <a:ext uri="{FF2B5EF4-FFF2-40B4-BE49-F238E27FC236}">
              <a16:creationId xmlns:a16="http://schemas.microsoft.com/office/drawing/2014/main" id="{F6B9D08C-3EE5-4CEE-ABA1-4F1457BC003B}"/>
            </a:ext>
          </a:extLst>
        </xdr:cNvPr>
        <xdr:cNvSpPr/>
      </xdr:nvSpPr>
      <xdr:spPr>
        <a:xfrm>
          <a:off x="6530340" y="137160"/>
          <a:ext cx="5181600" cy="6035040"/>
        </a:xfrm>
        <a:prstGeom prst="roundRect">
          <a:avLst/>
        </a:prstGeom>
        <a:solidFill>
          <a:sysClr val="window" lastClr="FFFFFF"/>
        </a:solidFill>
        <a:ln>
          <a:solidFill>
            <a:srgbClr val="E86C4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baseline="0">
              <a:solidFill>
                <a:sysClr val="windowText" lastClr="000000"/>
              </a:solidFill>
              <a:latin typeface="Montserrat" pitchFamily="2" charset="0"/>
            </a:rPr>
            <a:t>Na de data in kolom A en B maken we van kolom D een nieuwe set met gegevens. </a:t>
          </a:r>
        </a:p>
        <a:p>
          <a:pPr algn="l"/>
          <a:endParaRPr lang="nl-NL" sz="1100" baseline="0">
            <a:solidFill>
              <a:sysClr val="windowText" lastClr="000000"/>
            </a:solidFill>
            <a:latin typeface="Montserrat" pitchFamily="2" charset="0"/>
          </a:endParaRPr>
        </a:p>
        <a:p>
          <a:pPr algn="l"/>
          <a:r>
            <a:rPr lang="nl-NL" sz="1100" u="sng" baseline="0">
              <a:solidFill>
                <a:sysClr val="windowText" lastClr="000000"/>
              </a:solidFill>
              <a:latin typeface="Montserrat" pitchFamily="2" charset="0"/>
            </a:rPr>
            <a:t>Grafiektitel:</a:t>
          </a:r>
          <a:r>
            <a:rPr lang="nl-NL" sz="1100" baseline="0">
              <a:solidFill>
                <a:sysClr val="windowText" lastClr="000000"/>
              </a:solidFill>
              <a:latin typeface="Montserrat" pitchFamily="2" charset="0"/>
            </a:rPr>
            <a:t> Plaats een titel voor de grafiek in cel F1</a:t>
          </a:r>
        </a:p>
        <a:p>
          <a:pPr algn="l"/>
          <a:endParaRPr lang="nl-NL" sz="1100" baseline="0">
            <a:solidFill>
              <a:sysClr val="windowText" lastClr="000000"/>
            </a:solidFill>
            <a:latin typeface="Montserrat" pitchFamily="2" charset="0"/>
          </a:endParaRPr>
        </a:p>
        <a:p>
          <a:pPr algn="l"/>
          <a:r>
            <a:rPr lang="nl-NL" sz="1100" u="sng" baseline="0">
              <a:solidFill>
                <a:sysClr val="windowText" lastClr="000000"/>
              </a:solidFill>
              <a:latin typeface="Montserrat" pitchFamily="2" charset="0"/>
            </a:rPr>
            <a:t>Kies jaar en maand:  </a:t>
          </a:r>
          <a:r>
            <a:rPr lang="nl-NL" sz="1100" baseline="0">
              <a:solidFill>
                <a:sysClr val="windowText" lastClr="000000"/>
              </a:solidFill>
              <a:latin typeface="Montserrat" pitchFamily="2" charset="0"/>
            </a:rPr>
            <a:t>Maak op F2 en G2 de keuze mogelijk voor maanden en jaren. Op deze manier kunnen we later de tabel en de grafiek dynamisch mken. Vul cel F2 met gegevens van maanden 1 t/m 12 en gebruik hiervoor de gegevensvalidatie. Doe dat ook voor cel G2 met bijvoorbeeld de jaren 2025, 2026 en 2027. Vanzelfsprekend kun je in de Gegevensvalidatie ook verwijzen naar een instellingenblad waar je de lijsten hebt staan.</a:t>
          </a:r>
        </a:p>
        <a:p>
          <a:pPr algn="l"/>
          <a:endParaRPr lang="nl-NL" sz="1100" baseline="0">
            <a:solidFill>
              <a:sysClr val="windowText" lastClr="000000"/>
            </a:solidFill>
            <a:latin typeface="Montserrat" pitchFamily="2" charset="0"/>
          </a:endParaRPr>
        </a:p>
        <a:p>
          <a:pPr algn="l"/>
          <a:r>
            <a:rPr lang="nl-NL" sz="1100" u="sng" baseline="0">
              <a:solidFill>
                <a:sysClr val="windowText" lastClr="000000"/>
              </a:solidFill>
              <a:latin typeface="Montserrat" pitchFamily="2" charset="0"/>
            </a:rPr>
            <a:t>Kolom Factor: </a:t>
          </a:r>
          <a:r>
            <a:rPr lang="nl-NL" sz="1100" baseline="0">
              <a:solidFill>
                <a:sysClr val="windowText" lastClr="000000"/>
              </a:solidFill>
              <a:latin typeface="Montserrat" pitchFamily="2" charset="0"/>
            </a:rPr>
            <a:t>Vul vanaf cel D5 nummers in voor de factor. Als maanden schuiven moet er een stabiele opvolgende factor zijn voor de grafiek. Dus voor anderhalf jaar begin met 1 en eindig met 18 voor 18 maanden in dit geval. </a:t>
          </a:r>
        </a:p>
        <a:p>
          <a:pPr algn="l"/>
          <a:endParaRPr lang="nl-NL" sz="1100" baseline="0">
            <a:solidFill>
              <a:sysClr val="windowText" lastClr="000000"/>
            </a:solidFill>
            <a:latin typeface="Montserrat" pitchFamily="2" charset="0"/>
          </a:endParaRPr>
        </a:p>
        <a:p>
          <a:pPr algn="l"/>
          <a:r>
            <a:rPr lang="nl-NL" sz="1100" u="sng" baseline="0">
              <a:solidFill>
                <a:sysClr val="windowText" lastClr="000000"/>
              </a:solidFill>
              <a:latin typeface="Montserrat" pitchFamily="2" charset="0"/>
            </a:rPr>
            <a:t>Kolom As: </a:t>
          </a:r>
          <a:r>
            <a:rPr lang="nl-NL" sz="1100" baseline="0">
              <a:solidFill>
                <a:sysClr val="windowText" lastClr="000000"/>
              </a:solidFill>
              <a:latin typeface="Montserrat" pitchFamily="2" charset="0"/>
              <a:ea typeface="+mn-ea"/>
              <a:cs typeface="+mn-cs"/>
            </a:rPr>
            <a:t>Maak een kolom voor de horizontale as. </a:t>
          </a:r>
        </a:p>
        <a:p>
          <a:pPr algn="l"/>
          <a:r>
            <a:rPr lang="nl-NL" sz="1100" baseline="0">
              <a:solidFill>
                <a:sysClr val="windowText" lastClr="000000"/>
              </a:solidFill>
              <a:latin typeface="Montserrat" pitchFamily="2" charset="0"/>
              <a:ea typeface="+mn-ea"/>
              <a:cs typeface="+mn-cs"/>
            </a:rPr>
            <a:t>In cel E6 plaatsen we de volgende formule:</a:t>
          </a:r>
        </a:p>
        <a:p>
          <a:pPr algn="l"/>
          <a:endParaRPr lang="nl-NL" sz="1100" baseline="0">
            <a:solidFill>
              <a:sysClr val="windowText" lastClr="000000"/>
            </a:solidFill>
            <a:latin typeface="Montserrat" pitchFamily="2" charset="0"/>
            <a:ea typeface="+mn-ea"/>
            <a:cs typeface="+mn-cs"/>
          </a:endParaRPr>
        </a:p>
        <a:p>
          <a:pPr algn="l"/>
          <a:r>
            <a:rPr lang="nl-NL" sz="1100" baseline="0">
              <a:solidFill>
                <a:sysClr val="windowText" lastClr="000000"/>
              </a:solidFill>
              <a:latin typeface="Montserrat" pitchFamily="2" charset="0"/>
              <a:ea typeface="+mn-ea"/>
              <a:cs typeface="+mn-cs"/>
            </a:rPr>
            <a:t>=DATUM(G2;F2;1)</a:t>
          </a:r>
        </a:p>
        <a:p>
          <a:pPr algn="l"/>
          <a:endParaRPr lang="nl-NL" sz="1100" baseline="0">
            <a:solidFill>
              <a:sysClr val="windowText" lastClr="000000"/>
            </a:solidFill>
            <a:latin typeface="Montserrat" pitchFamily="2" charset="0"/>
            <a:ea typeface="+mn-ea"/>
            <a:cs typeface="+mn-cs"/>
          </a:endParaRPr>
        </a:p>
        <a:p>
          <a:pPr algn="l"/>
          <a:r>
            <a:rPr lang="nl-NL" sz="1100" baseline="0">
              <a:solidFill>
                <a:sysClr val="windowText" lastClr="000000"/>
              </a:solidFill>
              <a:latin typeface="Montserrat" pitchFamily="2" charset="0"/>
              <a:ea typeface="+mn-ea"/>
              <a:cs typeface="+mn-cs"/>
            </a:rPr>
            <a:t>Daarna in E7 de formule:</a:t>
          </a:r>
        </a:p>
        <a:p>
          <a:pPr algn="l"/>
          <a:endParaRPr lang="nl-NL" sz="1100" baseline="0">
            <a:solidFill>
              <a:sysClr val="windowText" lastClr="000000"/>
            </a:solidFill>
            <a:latin typeface="Montserrat" pitchFamily="2" charset="0"/>
            <a:ea typeface="+mn-ea"/>
            <a:cs typeface="+mn-cs"/>
          </a:endParaRPr>
        </a:p>
        <a:p>
          <a:pPr algn="l"/>
          <a:r>
            <a:rPr lang="nl-NL" sz="1100" baseline="0">
              <a:solidFill>
                <a:sysClr val="windowText" lastClr="000000"/>
              </a:solidFill>
              <a:latin typeface="Montserrat" pitchFamily="2" charset="0"/>
              <a:ea typeface="+mn-ea"/>
              <a:cs typeface="+mn-cs"/>
            </a:rPr>
            <a:t>=DATUM(JAAR(E6);MAAND(E6)+1;1)</a:t>
          </a:r>
        </a:p>
        <a:p>
          <a:pPr algn="l"/>
          <a:endParaRPr lang="nl-NL" sz="1100" baseline="0">
            <a:solidFill>
              <a:sysClr val="windowText" lastClr="000000"/>
            </a:solidFill>
            <a:latin typeface="Montserrat" pitchFamily="2" charset="0"/>
            <a:ea typeface="+mn-ea"/>
            <a:cs typeface="+mn-cs"/>
          </a:endParaRPr>
        </a:p>
        <a:p>
          <a:pPr algn="l"/>
          <a:r>
            <a:rPr lang="nl-NL" sz="1100" baseline="0">
              <a:solidFill>
                <a:sysClr val="windowText" lastClr="000000"/>
              </a:solidFill>
              <a:latin typeface="Montserrat" pitchFamily="2" charset="0"/>
              <a:ea typeface="+mn-ea"/>
              <a:cs typeface="+mn-cs"/>
            </a:rPr>
            <a:t>Deze formule slepen we naar beneden. Let op, naar cel E24, dit is nodig voor de formules later. De opmaak van de datums zetten we via Celeigenschappen &gt; Aangepast op m-jjjj</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259080</xdr:colOff>
      <xdr:row>2</xdr:row>
      <xdr:rowOff>0</xdr:rowOff>
    </xdr:from>
    <xdr:to>
      <xdr:col>23</xdr:col>
      <xdr:colOff>114300</xdr:colOff>
      <xdr:row>47</xdr:row>
      <xdr:rowOff>53340</xdr:rowOff>
    </xdr:to>
    <xdr:sp macro="" textlink="">
      <xdr:nvSpPr>
        <xdr:cNvPr id="2" name="Rechthoek: afgeronde hoeken 1">
          <a:extLst>
            <a:ext uri="{FF2B5EF4-FFF2-40B4-BE49-F238E27FC236}">
              <a16:creationId xmlns:a16="http://schemas.microsoft.com/office/drawing/2014/main" id="{7B1FD453-EF73-4979-A8AD-F005AE04261E}"/>
            </a:ext>
          </a:extLst>
        </xdr:cNvPr>
        <xdr:cNvSpPr/>
      </xdr:nvSpPr>
      <xdr:spPr>
        <a:xfrm>
          <a:off x="6423660" y="365760"/>
          <a:ext cx="7452360" cy="8648700"/>
        </a:xfrm>
        <a:prstGeom prst="roundRect">
          <a:avLst/>
        </a:prstGeom>
        <a:solidFill>
          <a:sysClr val="window" lastClr="FFFFFF"/>
        </a:solidFill>
        <a:ln>
          <a:solidFill>
            <a:srgbClr val="E86C4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200" u="sng" baseline="0">
              <a:solidFill>
                <a:sysClr val="windowText" lastClr="000000"/>
              </a:solidFill>
              <a:latin typeface="Montserrat" pitchFamily="2" charset="0"/>
            </a:rPr>
            <a:t>Kolom Omzet:</a:t>
          </a:r>
          <a:r>
            <a:rPr lang="nl-NL" sz="1200" baseline="0">
              <a:solidFill>
                <a:sysClr val="windowText" lastClr="000000"/>
              </a:solidFill>
              <a:latin typeface="Montserrat" pitchFamily="2" charset="0"/>
            </a:rPr>
            <a:t> Hier moet de optelling komen van de datums zoals ingevuld in de tabel in kolom A en B. Dus alles met een datum in januari 2025 moet getotaliseerd worden in maand 1-2025 en zo verder. Dat kun je doen met de formule sommen.als, in cel G6 plaatsen we de formule:</a:t>
          </a:r>
        </a:p>
        <a:p>
          <a:pPr algn="l"/>
          <a:endParaRPr lang="nl-NL" sz="1200" baseline="0">
            <a:solidFill>
              <a:sysClr val="windowText" lastClr="000000"/>
            </a:solidFill>
            <a:latin typeface="Montserrat" pitchFamily="2" charset="0"/>
          </a:endParaRPr>
        </a:p>
        <a:p>
          <a:pPr algn="l"/>
          <a:r>
            <a:rPr lang="nl-NL" sz="1200" baseline="0">
              <a:solidFill>
                <a:sysClr val="windowText" lastClr="000000"/>
              </a:solidFill>
              <a:latin typeface="Montserrat" pitchFamily="2" charset="0"/>
            </a:rPr>
            <a:t>=ALS(SOMMEN.ALS(Grafiek!B:B;Grafiek!A:A;"&gt;="&amp;F6;Grafiek!A:A;"&lt;"&amp;F7)=0;"";SOMMEN.ALS(Grafiek!B:B;Grafiek!A:A;"&gt;="&amp;F6;Grafiek!A:A;"&lt;"&amp;F7))</a:t>
          </a:r>
        </a:p>
        <a:p>
          <a:pPr algn="l"/>
          <a:endParaRPr lang="nl-NL" sz="1200" baseline="0">
            <a:solidFill>
              <a:sysClr val="windowText" lastClr="000000"/>
            </a:solidFill>
            <a:latin typeface="Montserrat" pitchFamily="2" charset="0"/>
          </a:endParaRPr>
        </a:p>
        <a:p>
          <a:pPr algn="l"/>
          <a:r>
            <a:rPr lang="nl-NL" sz="1200" baseline="0">
              <a:solidFill>
                <a:sysClr val="windowText" lastClr="000000"/>
              </a:solidFill>
              <a:latin typeface="Montserrat" pitchFamily="2" charset="0"/>
            </a:rPr>
            <a:t>We testen of het resultaat op nul uitkomt en plaatsen dan leeg (""), dit omdat de grafiek deze cel dan niet mee zal nemen. Trek deze formule door.</a:t>
          </a:r>
        </a:p>
        <a:p>
          <a:pPr algn="l"/>
          <a:endParaRPr lang="nl-NL" sz="1200" baseline="0">
            <a:solidFill>
              <a:sysClr val="windowText" lastClr="000000"/>
            </a:solidFill>
            <a:latin typeface="Montserrat" pitchFamily="2" charset="0"/>
          </a:endParaRPr>
        </a:p>
        <a:p>
          <a:pPr algn="l"/>
          <a:r>
            <a:rPr lang="nl-NL" sz="1200" u="sng" baseline="0">
              <a:solidFill>
                <a:sysClr val="windowText" lastClr="000000"/>
              </a:solidFill>
              <a:latin typeface="Montserrat" pitchFamily="2" charset="0"/>
            </a:rPr>
            <a:t>Kolom Voorspellen: </a:t>
          </a:r>
          <a:r>
            <a:rPr lang="nl-NL" sz="1200" u="none" baseline="0">
              <a:solidFill>
                <a:sysClr val="windowText" lastClr="000000"/>
              </a:solidFill>
              <a:latin typeface="Montserrat" pitchFamily="2" charset="0"/>
            </a:rPr>
            <a:t>Hier komt de formule die Excel gebruikt voor het maken van statistische voorspellingen.</a:t>
          </a:r>
        </a:p>
        <a:p>
          <a:pPr algn="l"/>
          <a:endParaRPr lang="nl-NL" sz="1200" u="none" baseline="0">
            <a:solidFill>
              <a:sysClr val="windowText" lastClr="000000"/>
            </a:solidFill>
            <a:latin typeface="Montserrat" pitchFamily="2" charset="0"/>
          </a:endParaRPr>
        </a:p>
        <a:p>
          <a:pPr algn="l"/>
          <a:r>
            <a:rPr lang="nl-NL" sz="1200" u="none" baseline="0">
              <a:solidFill>
                <a:sysClr val="windowText" lastClr="000000"/>
              </a:solidFill>
              <a:latin typeface="Montserrat" pitchFamily="2" charset="0"/>
            </a:rPr>
            <a:t>Vul op H6 in: </a:t>
          </a:r>
        </a:p>
        <a:p>
          <a:pPr algn="l"/>
          <a:endParaRPr lang="nl-NL" sz="1200" u="none" baseline="0">
            <a:solidFill>
              <a:sysClr val="windowText" lastClr="000000"/>
            </a:solidFill>
            <a:latin typeface="Montserrat" pitchFamily="2" charset="0"/>
          </a:endParaRPr>
        </a:p>
        <a:p>
          <a:pPr algn="l"/>
          <a:r>
            <a:rPr lang="nl-NL" sz="1200" baseline="0">
              <a:solidFill>
                <a:sysClr val="windowText" lastClr="000000"/>
              </a:solidFill>
              <a:latin typeface="Montserrat" pitchFamily="2" charset="0"/>
            </a:rPr>
            <a:t>=</a:t>
          </a:r>
          <a:r>
            <a:rPr lang="nl-NL" sz="1200" baseline="0">
              <a:solidFill>
                <a:srgbClr val="92D050"/>
              </a:solidFill>
              <a:latin typeface="Montserrat" pitchFamily="2" charset="0"/>
            </a:rPr>
            <a:t>ALS(OF($G$6="";$G$7="");"kan niet";</a:t>
          </a:r>
          <a:r>
            <a:rPr lang="nl-NL" sz="1200" baseline="0">
              <a:solidFill>
                <a:srgbClr val="7030A0"/>
              </a:solidFill>
              <a:latin typeface="Montserrat" pitchFamily="2" charset="0"/>
            </a:rPr>
            <a:t>ALS(EN(G6&lt;&gt;"";G7="");G6;</a:t>
          </a:r>
          <a:r>
            <a:rPr lang="nl-NL" sz="1200" baseline="0">
              <a:solidFill>
                <a:srgbClr val="FF0000"/>
              </a:solidFill>
              <a:latin typeface="Montserrat" pitchFamily="2" charset="0"/>
            </a:rPr>
            <a:t>ALS(G6="";VOORSPELLEN.ETS(E6;$G5:$G$6;$E5:$E$6;12;1)</a:t>
          </a:r>
          <a:r>
            <a:rPr lang="nl-NL" sz="1200" baseline="0">
              <a:solidFill>
                <a:sysClr val="windowText" lastClr="000000"/>
              </a:solidFill>
              <a:latin typeface="Montserrat" pitchFamily="2" charset="0"/>
            </a:rPr>
            <a:t>;"")))</a:t>
          </a:r>
        </a:p>
        <a:p>
          <a:pPr algn="l"/>
          <a:endParaRPr lang="nl-NL" sz="1200" baseline="0">
            <a:solidFill>
              <a:sysClr val="windowText" lastClr="000000"/>
            </a:solidFill>
            <a:latin typeface="Montserrat" pitchFamily="2" charset="0"/>
          </a:endParaRPr>
        </a:p>
        <a:p>
          <a:pPr algn="l"/>
          <a:r>
            <a:rPr lang="nl-NL" sz="1200" baseline="0">
              <a:solidFill>
                <a:sysClr val="windowText" lastClr="000000"/>
              </a:solidFill>
              <a:latin typeface="Montserrat" pitchFamily="2" charset="0"/>
            </a:rPr>
            <a:t>Het lijkt ingewikkeld maar het gaat voornamelijk om het laatste deel (zie rood). De voorspelling volgt de factor van kolom E met de reeds ingevulde werkelijke omzet in kolom G in een 12 maands seizoen periode. De geneste stappen ervoor zijn er omdat je geen voorspelling kunt maken als er te weinig ingevulde omzet is (zie groen), en ook voor een stukje overloop in de grafiek waar de echte omzet stopt en de voorspelling begint (zie paars).</a:t>
          </a:r>
        </a:p>
        <a:p>
          <a:pPr algn="l"/>
          <a:endParaRPr lang="nl-NL" sz="1200" baseline="0">
            <a:solidFill>
              <a:sysClr val="windowText" lastClr="000000"/>
            </a:solidFill>
            <a:latin typeface="Montserrat" pitchFamily="2" charset="0"/>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nl-NL" sz="1200" u="sng" baseline="0">
              <a:solidFill>
                <a:sysClr val="windowText" lastClr="000000"/>
              </a:solidFill>
              <a:latin typeface="Montserrat" pitchFamily="2" charset="0"/>
              <a:ea typeface="+mn-ea"/>
              <a:cs typeface="+mn-cs"/>
            </a:rPr>
            <a:t>Kolom Laagste betrouwbaarheidsgrens en Hoogste betrouwbaarheidsgrens</a:t>
          </a:r>
          <a:r>
            <a:rPr lang="nl-NL" sz="1200" baseline="0">
              <a:solidFill>
                <a:sysClr val="windowText" lastClr="000000"/>
              </a:solidFill>
              <a:latin typeface="Montserrat" pitchFamily="2" charset="0"/>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lang="nl-NL" sz="1200" baseline="0">
              <a:solidFill>
                <a:sysClr val="windowText" lastClr="000000"/>
              </a:solidFill>
              <a:latin typeface="Montserrat" pitchFamily="2" charset="0"/>
              <a:ea typeface="+mn-ea"/>
              <a:cs typeface="+mn-cs"/>
            </a:rPr>
            <a:t>Vul in cel I6 in: </a:t>
          </a:r>
        </a:p>
        <a:p>
          <a:pPr marL="0" marR="0" lvl="0" indent="0" algn="l" defTabSz="914400" eaLnBrk="1" fontAlgn="auto" latinLnBrk="0" hangingPunct="1">
            <a:lnSpc>
              <a:spcPct val="100000"/>
            </a:lnSpc>
            <a:spcBef>
              <a:spcPts val="0"/>
            </a:spcBef>
            <a:spcAft>
              <a:spcPts val="0"/>
            </a:spcAft>
            <a:buClrTx/>
            <a:buSzTx/>
            <a:buFontTx/>
            <a:buNone/>
            <a:tabLst/>
            <a:defRPr/>
          </a:pPr>
          <a:r>
            <a:rPr lang="nl-NL" sz="1200" baseline="0">
              <a:solidFill>
                <a:sysClr val="windowText" lastClr="000000"/>
              </a:solidFill>
              <a:latin typeface="Montserrat" pitchFamily="2" charset="0"/>
              <a:ea typeface="+mn-ea"/>
              <a:cs typeface="+mn-cs"/>
            </a:rPr>
            <a:t>=ALS(OF($G$6="";$G$7="");"kan niet";ALS(EN(G6&lt;&gt;"";G7="");G6;ALS(G6="";H6</a:t>
          </a:r>
          <a:r>
            <a:rPr lang="nl-NL" sz="1200" baseline="0">
              <a:solidFill>
                <a:srgbClr val="FF0000"/>
              </a:solidFill>
              <a:latin typeface="Montserrat" pitchFamily="2" charset="0"/>
              <a:ea typeface="+mn-ea"/>
              <a:cs typeface="+mn-cs"/>
            </a:rPr>
            <a:t>-</a:t>
          </a:r>
          <a:r>
            <a:rPr lang="nl-NL" sz="1200" baseline="0">
              <a:solidFill>
                <a:sysClr val="windowText" lastClr="000000"/>
              </a:solidFill>
              <a:latin typeface="Montserrat" pitchFamily="2" charset="0"/>
              <a:ea typeface="+mn-ea"/>
              <a:cs typeface="+mn-cs"/>
            </a:rPr>
            <a:t>VOORSPELLEN.ETS.CONFINT(E6;$G5:$G$6;$E5:$E$6;Grafiek!$G$3;12;1);"")))</a:t>
          </a:r>
        </a:p>
        <a:p>
          <a:pPr marL="0" marR="0" lvl="0" indent="0" algn="l" defTabSz="914400" eaLnBrk="1" fontAlgn="auto" latinLnBrk="0" hangingPunct="1">
            <a:lnSpc>
              <a:spcPct val="100000"/>
            </a:lnSpc>
            <a:spcBef>
              <a:spcPts val="0"/>
            </a:spcBef>
            <a:spcAft>
              <a:spcPts val="0"/>
            </a:spcAft>
            <a:buClrTx/>
            <a:buSzTx/>
            <a:buFontTx/>
            <a:buNone/>
            <a:tabLst/>
            <a:defRPr/>
          </a:pPr>
          <a:endParaRPr lang="nl-NL" sz="1200" baseline="0">
            <a:solidFill>
              <a:sysClr val="windowText" lastClr="000000"/>
            </a:solidFill>
            <a:latin typeface="Montserrat" pitchFamily="2" charset="0"/>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nl-NL" sz="1200" baseline="0">
              <a:solidFill>
                <a:sysClr val="windowText" lastClr="000000"/>
              </a:solidFill>
              <a:latin typeface="Montserrat" pitchFamily="2" charset="0"/>
              <a:ea typeface="+mn-ea"/>
              <a:cs typeface="+mn-cs"/>
            </a:rPr>
            <a:t>Weer dezelfde voorloop als op G6 en daarna de statistische Excel formule. De factor uit cel G3 is de Excel grens voor de lagere betrouwbaarheid</a:t>
          </a:r>
        </a:p>
        <a:p>
          <a:pPr marL="0" marR="0" lvl="0" indent="0" algn="l" defTabSz="914400" eaLnBrk="1" fontAlgn="auto" latinLnBrk="0" hangingPunct="1">
            <a:lnSpc>
              <a:spcPct val="100000"/>
            </a:lnSpc>
            <a:spcBef>
              <a:spcPts val="0"/>
            </a:spcBef>
            <a:spcAft>
              <a:spcPts val="0"/>
            </a:spcAft>
            <a:buClrTx/>
            <a:buSzTx/>
            <a:buFontTx/>
            <a:buNone/>
            <a:tabLst/>
            <a:defRPr/>
          </a:pPr>
          <a:endParaRPr lang="nl-NL" sz="1200" baseline="0">
            <a:solidFill>
              <a:sysClr val="windowText" lastClr="000000"/>
            </a:solidFill>
            <a:latin typeface="Montserrat" pitchFamily="2" charset="0"/>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nl-NL" sz="1200" baseline="0">
              <a:solidFill>
                <a:sysClr val="windowText" lastClr="000000"/>
              </a:solidFill>
              <a:latin typeface="Montserrat" pitchFamily="2" charset="0"/>
              <a:ea typeface="+mn-ea"/>
              <a:cs typeface="+mn-cs"/>
            </a:rPr>
            <a:t>Vul in cel J6 in:</a:t>
          </a:r>
        </a:p>
        <a:p>
          <a:pPr marL="0" marR="0" lvl="0" indent="0" algn="l" defTabSz="914400" eaLnBrk="1" fontAlgn="auto" latinLnBrk="0" hangingPunct="1">
            <a:lnSpc>
              <a:spcPct val="100000"/>
            </a:lnSpc>
            <a:spcBef>
              <a:spcPts val="0"/>
            </a:spcBef>
            <a:spcAft>
              <a:spcPts val="0"/>
            </a:spcAft>
            <a:buClrTx/>
            <a:buSzTx/>
            <a:buFontTx/>
            <a:buNone/>
            <a:tabLst/>
            <a:defRPr/>
          </a:pPr>
          <a:r>
            <a:rPr lang="nl-NL" sz="1200" baseline="0">
              <a:solidFill>
                <a:sysClr val="windowText" lastClr="000000"/>
              </a:solidFill>
              <a:latin typeface="Montserrat" pitchFamily="2" charset="0"/>
              <a:ea typeface="+mn-ea"/>
              <a:cs typeface="+mn-cs"/>
            </a:rPr>
            <a:t>=ALS(OF($G$6="";$G$7="");"kan niet";ALS(EN(G6&lt;&gt;"";G7="");G6;ALS(G6="";H6</a:t>
          </a:r>
          <a:r>
            <a:rPr lang="nl-NL" sz="1200" baseline="0">
              <a:solidFill>
                <a:srgbClr val="FF0000"/>
              </a:solidFill>
              <a:latin typeface="Montserrat" pitchFamily="2" charset="0"/>
              <a:ea typeface="+mn-ea"/>
              <a:cs typeface="+mn-cs"/>
            </a:rPr>
            <a:t>+</a:t>
          </a:r>
          <a:r>
            <a:rPr lang="nl-NL" sz="1200" baseline="0">
              <a:solidFill>
                <a:sysClr val="windowText" lastClr="000000"/>
              </a:solidFill>
              <a:latin typeface="Montserrat" pitchFamily="2" charset="0"/>
              <a:ea typeface="+mn-ea"/>
              <a:cs typeface="+mn-cs"/>
            </a:rPr>
            <a:t>VOORSPELLEN.ETS.CONFINT(E6;$G5:$G$6;$E5:$E$6;Grafiek!$H$3;12;1);"")))</a:t>
          </a:r>
        </a:p>
        <a:p>
          <a:pPr marL="0" marR="0" lvl="0" indent="0" algn="l" defTabSz="914400" eaLnBrk="1" fontAlgn="auto" latinLnBrk="0" hangingPunct="1">
            <a:lnSpc>
              <a:spcPct val="100000"/>
            </a:lnSpc>
            <a:spcBef>
              <a:spcPts val="0"/>
            </a:spcBef>
            <a:spcAft>
              <a:spcPts val="0"/>
            </a:spcAft>
            <a:buClrTx/>
            <a:buSzTx/>
            <a:buFontTx/>
            <a:buNone/>
            <a:tabLst/>
            <a:defRPr/>
          </a:pPr>
          <a:endParaRPr lang="nl-NL" sz="1200" baseline="0">
            <a:solidFill>
              <a:sysClr val="windowText" lastClr="000000"/>
            </a:solidFill>
            <a:latin typeface="Montserrat" pitchFamily="2" charset="0"/>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nl-NL" sz="1200" baseline="0">
              <a:solidFill>
                <a:sysClr val="windowText" lastClr="000000"/>
              </a:solidFill>
              <a:latin typeface="Montserrat" pitchFamily="2" charset="0"/>
              <a:ea typeface="+mn-ea"/>
              <a:cs typeface="+mn-cs"/>
            </a:rPr>
            <a:t>Nagenoeg dezelfde formule maar in plaats van een min (</a:t>
          </a:r>
          <a:r>
            <a:rPr lang="nl-NL" sz="1200" baseline="0">
              <a:solidFill>
                <a:srgbClr val="FF0000"/>
              </a:solidFill>
              <a:latin typeface="Montserrat" pitchFamily="2" charset="0"/>
              <a:ea typeface="+mn-ea"/>
              <a:cs typeface="+mn-cs"/>
            </a:rPr>
            <a:t>zie rood</a:t>
          </a:r>
          <a:r>
            <a:rPr lang="nl-NL" sz="1200" baseline="0">
              <a:solidFill>
                <a:sysClr val="windowText" lastClr="000000"/>
              </a:solidFill>
              <a:latin typeface="Montserrat" pitchFamily="2" charset="0"/>
              <a:ea typeface="+mn-ea"/>
              <a:cs typeface="+mn-cs"/>
            </a:rPr>
            <a:t>) nu een plus. Tevens is verwezen naar cel H3 voor de bovengrens.</a:t>
          </a:r>
        </a:p>
        <a:p>
          <a:pPr algn="l"/>
          <a:endParaRPr lang="nl-NL" sz="1200" baseline="0">
            <a:solidFill>
              <a:sysClr val="windowText" lastClr="000000"/>
            </a:solidFill>
            <a:latin typeface="Montserrat" pitchFamily="2" charset="0"/>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160020</xdr:colOff>
      <xdr:row>0</xdr:row>
      <xdr:rowOff>167640</xdr:rowOff>
    </xdr:from>
    <xdr:to>
      <xdr:col>27</xdr:col>
      <xdr:colOff>91440</xdr:colOff>
      <xdr:row>36</xdr:row>
      <xdr:rowOff>114300</xdr:rowOff>
    </xdr:to>
    <xdr:sp macro="" textlink="">
      <xdr:nvSpPr>
        <xdr:cNvPr id="2" name="Rechthoek: afgeronde hoeken 1">
          <a:extLst>
            <a:ext uri="{FF2B5EF4-FFF2-40B4-BE49-F238E27FC236}">
              <a16:creationId xmlns:a16="http://schemas.microsoft.com/office/drawing/2014/main" id="{F34CE3AD-B68D-4619-9651-456E6D473DFC}"/>
            </a:ext>
          </a:extLst>
        </xdr:cNvPr>
        <xdr:cNvSpPr/>
      </xdr:nvSpPr>
      <xdr:spPr>
        <a:xfrm>
          <a:off x="10629900" y="167640"/>
          <a:ext cx="6301740" cy="6896100"/>
        </a:xfrm>
        <a:prstGeom prst="roundRect">
          <a:avLst/>
        </a:prstGeom>
        <a:solidFill>
          <a:sysClr val="window" lastClr="FFFFFF"/>
        </a:solidFill>
        <a:ln>
          <a:solidFill>
            <a:srgbClr val="E86C4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200" u="none" baseline="0">
              <a:solidFill>
                <a:sysClr val="windowText" lastClr="000000"/>
              </a:solidFill>
              <a:latin typeface="Montserrat" pitchFamily="2" charset="0"/>
            </a:rPr>
            <a:t>Nu de hele staat is ingevuld zijn we klaar om een grafiek te maken.</a:t>
          </a:r>
        </a:p>
        <a:p>
          <a:pPr algn="l"/>
          <a:r>
            <a:rPr lang="nl-NL" sz="1200" u="none" baseline="0">
              <a:solidFill>
                <a:sysClr val="windowText" lastClr="000000"/>
              </a:solidFill>
              <a:latin typeface="Montserrat" pitchFamily="2" charset="0"/>
              <a:ea typeface="+mn-ea"/>
              <a:cs typeface="+mn-cs"/>
            </a:rPr>
            <a:t>Maar voor we dat doen nog één tussenstap in dit geval. </a:t>
          </a:r>
        </a:p>
        <a:p>
          <a:pPr algn="l"/>
          <a:endParaRPr lang="nl-NL" sz="1200" u="none" baseline="0">
            <a:solidFill>
              <a:sysClr val="windowText" lastClr="000000"/>
            </a:solidFill>
            <a:latin typeface="Montserrat" pitchFamily="2" charset="0"/>
            <a:ea typeface="+mn-ea"/>
            <a:cs typeface="+mn-cs"/>
          </a:endParaRPr>
        </a:p>
        <a:p>
          <a:pPr algn="l"/>
          <a:r>
            <a:rPr lang="nl-NL" sz="1200" u="none" baseline="0">
              <a:solidFill>
                <a:sysClr val="windowText" lastClr="000000"/>
              </a:solidFill>
              <a:latin typeface="Montserrat" pitchFamily="2" charset="0"/>
              <a:ea typeface="+mn-ea"/>
              <a:cs typeface="+mn-cs"/>
            </a:rPr>
            <a:t>Als je een lijngrafiek wil maken die lege waarden in de cellen heeft dan heeft dat één groot nadeel. Die lege waarden laten een lijn zien die op de horizontale as ligt. Dus op de nul-lijn en dat toont niet professioneel en is niet wat we willen. </a:t>
          </a:r>
        </a:p>
        <a:p>
          <a:pPr algn="l"/>
          <a:endParaRPr lang="nl-NL" sz="1200" u="none" baseline="0">
            <a:solidFill>
              <a:sysClr val="windowText" lastClr="000000"/>
            </a:solidFill>
            <a:latin typeface="Montserrat" pitchFamily="2" charset="0"/>
            <a:ea typeface="+mn-ea"/>
            <a:cs typeface="+mn-cs"/>
          </a:endParaRPr>
        </a:p>
        <a:p>
          <a:pPr algn="l"/>
          <a:r>
            <a:rPr lang="nl-NL" sz="1200" u="none" baseline="0">
              <a:solidFill>
                <a:sysClr val="windowText" lastClr="000000"/>
              </a:solidFill>
              <a:latin typeface="Montserrat" pitchFamily="2" charset="0"/>
              <a:ea typeface="+mn-ea"/>
              <a:cs typeface="+mn-cs"/>
            </a:rPr>
            <a:t>Maar in dit geval zagen we al aan de gemaakte formules dat we wel moesten werken met lege waarden want anders kun je niet voorspellen. Eigenlijk een paradox die we moeten oplossen.</a:t>
          </a:r>
        </a:p>
        <a:p>
          <a:pPr algn="l"/>
          <a:endParaRPr lang="nl-NL" sz="1200" u="none" baseline="0">
            <a:solidFill>
              <a:sysClr val="windowText" lastClr="000000"/>
            </a:solidFill>
            <a:latin typeface="Montserrat" pitchFamily="2" charset="0"/>
            <a:ea typeface="+mn-ea"/>
            <a:cs typeface="+mn-cs"/>
          </a:endParaRPr>
        </a:p>
        <a:p>
          <a:pPr algn="l"/>
          <a:r>
            <a:rPr lang="nl-NL" sz="1200" u="none" baseline="0">
              <a:solidFill>
                <a:sysClr val="windowText" lastClr="000000"/>
              </a:solidFill>
              <a:latin typeface="Montserrat" pitchFamily="2" charset="0"/>
              <a:ea typeface="+mn-ea"/>
              <a:cs typeface="+mn-cs"/>
            </a:rPr>
            <a:t>De oplossing is hier als volgt:</a:t>
          </a:r>
        </a:p>
        <a:p>
          <a:pPr algn="l"/>
          <a:r>
            <a:rPr lang="nl-NL" sz="1200" u="none" baseline="0">
              <a:solidFill>
                <a:sysClr val="windowText" lastClr="000000"/>
              </a:solidFill>
              <a:latin typeface="Montserrat" pitchFamily="2" charset="0"/>
              <a:ea typeface="+mn-ea"/>
              <a:cs typeface="+mn-cs"/>
            </a:rPr>
            <a:t>Maak nog zo'n opstelling hiernaast maar dan met simpele = verwijzingen.</a:t>
          </a:r>
        </a:p>
        <a:p>
          <a:pPr algn="l"/>
          <a:endParaRPr lang="nl-NL" sz="1200" u="none" baseline="0">
            <a:solidFill>
              <a:sysClr val="windowText" lastClr="000000"/>
            </a:solidFill>
            <a:latin typeface="Montserrat" pitchFamily="2" charset="0"/>
            <a:ea typeface="+mn-ea"/>
            <a:cs typeface="+mn-cs"/>
          </a:endParaRPr>
        </a:p>
        <a:p>
          <a:pPr algn="l"/>
          <a:r>
            <a:rPr lang="nl-NL" sz="1200" u="none" baseline="0">
              <a:solidFill>
                <a:sysClr val="windowText" lastClr="000000"/>
              </a:solidFill>
              <a:latin typeface="Montserrat" pitchFamily="2" charset="0"/>
              <a:ea typeface="+mn-ea"/>
              <a:cs typeface="+mn-cs"/>
            </a:rPr>
            <a:t>Zie vanaf cel L5. We hebben voor de grafiek de As nodig en de 4 kolommen met bedragen. We moeten echter op het verwijzen nog 1 kleine aanvulling doen. We willen zoals gezegd geen lege waardes. </a:t>
          </a:r>
        </a:p>
        <a:p>
          <a:pPr algn="l"/>
          <a:r>
            <a:rPr lang="nl-NL" sz="1200" u="none" baseline="0">
              <a:solidFill>
                <a:sysClr val="windowText" lastClr="000000"/>
              </a:solidFill>
              <a:latin typeface="Montserrat" pitchFamily="2" charset="0"/>
              <a:ea typeface="+mn-ea"/>
              <a:cs typeface="+mn-cs"/>
            </a:rPr>
            <a:t>Dit lossen we nu op door op cel M5 (de eerste cel waar een bedrag moet komen) een korte formule te plaatsen in plaats van alleen een = teken. </a:t>
          </a:r>
        </a:p>
        <a:p>
          <a:pPr algn="l"/>
          <a:endParaRPr lang="nl-NL" sz="1200" u="none" baseline="0">
            <a:solidFill>
              <a:sysClr val="windowText" lastClr="000000"/>
            </a:solidFill>
            <a:latin typeface="Montserrat" pitchFamily="2" charset="0"/>
            <a:ea typeface="+mn-ea"/>
            <a:cs typeface="+mn-cs"/>
          </a:endParaRPr>
        </a:p>
        <a:p>
          <a:pPr algn="l"/>
          <a:r>
            <a:rPr lang="nl-NL" sz="1200" u="none" baseline="0">
              <a:solidFill>
                <a:sysClr val="windowText" lastClr="000000"/>
              </a:solidFill>
              <a:latin typeface="Montserrat" pitchFamily="2" charset="0"/>
              <a:ea typeface="+mn-ea"/>
              <a:cs typeface="+mn-cs"/>
            </a:rPr>
            <a:t>Vul in:  =ALS(G6="";NB();G6)</a:t>
          </a:r>
        </a:p>
        <a:p>
          <a:pPr algn="l"/>
          <a:endParaRPr lang="nl-NL" sz="1200" baseline="0">
            <a:solidFill>
              <a:sysClr val="windowText" lastClr="000000"/>
            </a:solidFill>
            <a:latin typeface="Montserrat" pitchFamily="2" charset="0"/>
            <a:ea typeface="+mn-ea"/>
            <a:cs typeface="+mn-cs"/>
          </a:endParaRPr>
        </a:p>
        <a:p>
          <a:pPr algn="l"/>
          <a:r>
            <a:rPr lang="nl-NL" sz="1200" baseline="0">
              <a:solidFill>
                <a:sysClr val="windowText" lastClr="000000"/>
              </a:solidFill>
              <a:latin typeface="Montserrat" pitchFamily="2" charset="0"/>
              <a:ea typeface="+mn-ea"/>
              <a:cs typeface="+mn-cs"/>
            </a:rPr>
            <a:t>Dus als de cel leeg is geeft het de gewenste ingebakken foutmelding. </a:t>
          </a:r>
        </a:p>
        <a:p>
          <a:pPr algn="l"/>
          <a:r>
            <a:rPr lang="nl-NL" sz="1200" baseline="0">
              <a:solidFill>
                <a:sysClr val="windowText" lastClr="000000"/>
              </a:solidFill>
              <a:latin typeface="Montserrat" pitchFamily="2" charset="0"/>
              <a:ea typeface="+mn-ea"/>
              <a:cs typeface="+mn-cs"/>
            </a:rPr>
            <a:t>Trek deze formule door naar beneden en naar opzij.</a:t>
          </a:r>
        </a:p>
        <a:p>
          <a:pPr algn="l"/>
          <a:endParaRPr lang="nl-NL" sz="1200" baseline="0">
            <a:solidFill>
              <a:sysClr val="windowText" lastClr="000000"/>
            </a:solidFill>
            <a:latin typeface="Montserrat" pitchFamily="2" charset="0"/>
            <a:ea typeface="+mn-ea"/>
            <a:cs typeface="+mn-cs"/>
          </a:endParaRPr>
        </a:p>
        <a:p>
          <a:pPr algn="l"/>
          <a:r>
            <a:rPr lang="nl-NL" sz="1200" baseline="0">
              <a:solidFill>
                <a:sysClr val="windowText" lastClr="000000"/>
              </a:solidFill>
              <a:latin typeface="Montserrat" pitchFamily="2" charset="0"/>
              <a:ea typeface="+mn-ea"/>
              <a:cs typeface="+mn-cs"/>
            </a:rPr>
            <a:t>Dat het er niet mooi uitziet geeft helemaal niet want in een grafiek kun je deze zelf gemaakte foutmelding uitschakelen en dat is wat we nodig hebben. Deze opstelling verberg je op een later moment zodat het niet direct in beeld komt.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670560</xdr:colOff>
      <xdr:row>3</xdr:row>
      <xdr:rowOff>118110</xdr:rowOff>
    </xdr:from>
    <xdr:to>
      <xdr:col>20</xdr:col>
      <xdr:colOff>228600</xdr:colOff>
      <xdr:row>25</xdr:row>
      <xdr:rowOff>22860</xdr:rowOff>
    </xdr:to>
    <xdr:graphicFrame macro="">
      <xdr:nvGraphicFramePr>
        <xdr:cNvPr id="8" name="Grafiek 7">
          <a:extLst>
            <a:ext uri="{FF2B5EF4-FFF2-40B4-BE49-F238E27FC236}">
              <a16:creationId xmlns:a16="http://schemas.microsoft.com/office/drawing/2014/main" id="{7AFD14A1-D473-5CDA-5F1C-2EFDE4C96F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579120</xdr:colOff>
      <xdr:row>2</xdr:row>
      <xdr:rowOff>38100</xdr:rowOff>
    </xdr:from>
    <xdr:to>
      <xdr:col>30</xdr:col>
      <xdr:colOff>114300</xdr:colOff>
      <xdr:row>27</xdr:row>
      <xdr:rowOff>91440</xdr:rowOff>
    </xdr:to>
    <xdr:sp macro="" textlink="">
      <xdr:nvSpPr>
        <xdr:cNvPr id="4" name="Rechthoek: afgeronde hoeken 3">
          <a:extLst>
            <a:ext uri="{FF2B5EF4-FFF2-40B4-BE49-F238E27FC236}">
              <a16:creationId xmlns:a16="http://schemas.microsoft.com/office/drawing/2014/main" id="{EC5C4DE7-BBDA-4791-82FE-37919AC2E194}"/>
            </a:ext>
          </a:extLst>
        </xdr:cNvPr>
        <xdr:cNvSpPr/>
      </xdr:nvSpPr>
      <xdr:spPr>
        <a:xfrm>
          <a:off x="13487400" y="403860"/>
          <a:ext cx="5303520" cy="5387340"/>
        </a:xfrm>
        <a:prstGeom prst="roundRect">
          <a:avLst/>
        </a:prstGeom>
        <a:solidFill>
          <a:sysClr val="window" lastClr="FFFFFF"/>
        </a:solidFill>
        <a:ln>
          <a:solidFill>
            <a:srgbClr val="E86C4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200" u="none" baseline="0">
              <a:solidFill>
                <a:sysClr val="windowText" lastClr="000000"/>
              </a:solidFill>
              <a:latin typeface="Montserrat" pitchFamily="2" charset="0"/>
              <a:ea typeface="+mn-ea"/>
              <a:cs typeface="+mn-cs"/>
            </a:rPr>
            <a:t>Selecteer de tabel vanaf L5 en ga naar Invoegen-Grafieken-2D lijn-lijn. Dit ziet er al goed uit.</a:t>
          </a:r>
        </a:p>
        <a:p>
          <a:pPr algn="l"/>
          <a:endParaRPr lang="nl-NL" sz="1200" u="none" baseline="0">
            <a:solidFill>
              <a:sysClr val="windowText" lastClr="000000"/>
            </a:solidFill>
            <a:latin typeface="Montserrat" pitchFamily="2" charset="0"/>
            <a:ea typeface="+mn-ea"/>
            <a:cs typeface="+mn-cs"/>
          </a:endParaRPr>
        </a:p>
        <a:p>
          <a:pPr algn="l"/>
          <a:r>
            <a:rPr lang="nl-NL" sz="1200" u="none" baseline="0">
              <a:solidFill>
                <a:sysClr val="windowText" lastClr="000000"/>
              </a:solidFill>
              <a:latin typeface="Montserrat" pitchFamily="2" charset="0"/>
              <a:ea typeface="+mn-ea"/>
              <a:cs typeface="+mn-cs"/>
            </a:rPr>
            <a:t>Check nog even in de gegevens of de foutmeldingen uit staan en dat lege en verborgen rijen en kolommen worden weergegeven.</a:t>
          </a:r>
        </a:p>
        <a:p>
          <a:pPr algn="l"/>
          <a:endParaRPr lang="nl-NL" sz="1200" u="none" baseline="0">
            <a:solidFill>
              <a:sysClr val="windowText" lastClr="000000"/>
            </a:solidFill>
            <a:latin typeface="Montserrat" pitchFamily="2" charset="0"/>
            <a:ea typeface="+mn-ea"/>
            <a:cs typeface="+mn-cs"/>
          </a:endParaRPr>
        </a:p>
        <a:p>
          <a:pPr algn="l"/>
          <a:r>
            <a:rPr lang="nl-NL" sz="1200" u="none" baseline="0">
              <a:solidFill>
                <a:sysClr val="windowText" lastClr="000000"/>
              </a:solidFill>
              <a:latin typeface="Montserrat" pitchFamily="2" charset="0"/>
              <a:ea typeface="+mn-ea"/>
              <a:cs typeface="+mn-cs"/>
            </a:rPr>
            <a:t>Doe dit door:</a:t>
          </a:r>
        </a:p>
        <a:p>
          <a:pPr algn="l"/>
          <a:endParaRPr lang="nl-NL" sz="1200" u="none" baseline="0">
            <a:solidFill>
              <a:sysClr val="windowText" lastClr="000000"/>
            </a:solidFill>
            <a:latin typeface="Montserrat" pitchFamily="2" charset="0"/>
            <a:ea typeface="+mn-ea"/>
            <a:cs typeface="+mn-cs"/>
          </a:endParaRPr>
        </a:p>
        <a:p>
          <a:pPr algn="l"/>
          <a:r>
            <a:rPr lang="nl-NL" sz="1200" u="none" baseline="0">
              <a:solidFill>
                <a:sysClr val="windowText" lastClr="000000"/>
              </a:solidFill>
              <a:latin typeface="Montserrat" pitchFamily="2" charset="0"/>
              <a:ea typeface="+mn-ea"/>
              <a:cs typeface="+mn-cs"/>
            </a:rPr>
            <a:t>- de grafiek te selecteren</a:t>
          </a:r>
        </a:p>
        <a:p>
          <a:pPr algn="l"/>
          <a:r>
            <a:rPr lang="nl-NL" sz="1200" u="none" baseline="0">
              <a:solidFill>
                <a:sysClr val="windowText" lastClr="000000"/>
              </a:solidFill>
              <a:latin typeface="Montserrat" pitchFamily="2" charset="0"/>
              <a:ea typeface="+mn-ea"/>
              <a:cs typeface="+mn-cs"/>
            </a:rPr>
            <a:t>- Ga naar de tab Grafiekontwerp</a:t>
          </a:r>
        </a:p>
        <a:p>
          <a:pPr algn="l"/>
          <a:r>
            <a:rPr lang="nl-NL" sz="1200" u="none" baseline="0">
              <a:solidFill>
                <a:sysClr val="windowText" lastClr="000000"/>
              </a:solidFill>
              <a:latin typeface="Montserrat" pitchFamily="2" charset="0"/>
              <a:ea typeface="+mn-ea"/>
              <a:cs typeface="+mn-cs"/>
            </a:rPr>
            <a:t>- Ga naar Gegevens selecteren.</a:t>
          </a:r>
        </a:p>
        <a:p>
          <a:pPr algn="l"/>
          <a:r>
            <a:rPr lang="nl-NL" sz="1200" u="none" baseline="0">
              <a:solidFill>
                <a:sysClr val="windowText" lastClr="000000"/>
              </a:solidFill>
              <a:latin typeface="Montserrat" pitchFamily="2" charset="0"/>
              <a:ea typeface="+mn-ea"/>
              <a:cs typeface="+mn-cs"/>
            </a:rPr>
            <a:t>- Klik onderaan links op de knop Verborgen en lege cellen. </a:t>
          </a:r>
        </a:p>
        <a:p>
          <a:pPr algn="l"/>
          <a:r>
            <a:rPr lang="nl-NL" sz="1200" u="none" baseline="0">
              <a:solidFill>
                <a:sysClr val="windowText" lastClr="000000"/>
              </a:solidFill>
              <a:latin typeface="Montserrat" pitchFamily="2" charset="0"/>
              <a:ea typeface="+mn-ea"/>
              <a:cs typeface="+mn-cs"/>
            </a:rPr>
            <a:t>- Let erop dat het vinkje aanstaat bij #N/A weergeven als lege cel en gegevens in verborgen rijen en kolommen weergeven.</a:t>
          </a:r>
        </a:p>
        <a:p>
          <a:pPr algn="l"/>
          <a:endParaRPr lang="nl-NL" sz="1200" u="none" baseline="0">
            <a:solidFill>
              <a:sysClr val="windowText" lastClr="000000"/>
            </a:solidFill>
            <a:latin typeface="Montserrat" pitchFamily="2" charset="0"/>
            <a:ea typeface="+mn-ea"/>
            <a:cs typeface="+mn-cs"/>
          </a:endParaRPr>
        </a:p>
        <a:p>
          <a:pPr algn="l"/>
          <a:r>
            <a:rPr lang="nl-NL" sz="1200" u="none" baseline="0">
              <a:solidFill>
                <a:sysClr val="windowText" lastClr="000000"/>
              </a:solidFill>
              <a:latin typeface="Montserrat" pitchFamily="2" charset="0"/>
              <a:ea typeface="+mn-ea"/>
              <a:cs typeface="+mn-cs"/>
            </a:rPr>
            <a:t>Verberg vervolgens de kolommen L tot en met P.</a:t>
          </a:r>
        </a:p>
        <a:p>
          <a:pPr algn="l"/>
          <a:endParaRPr lang="nl-NL" sz="1200" u="none" baseline="0">
            <a:solidFill>
              <a:sysClr val="windowText" lastClr="000000"/>
            </a:solidFill>
            <a:latin typeface="Montserrat" pitchFamily="2" charset="0"/>
            <a:ea typeface="+mn-ea"/>
            <a:cs typeface="+mn-cs"/>
          </a:endParaRPr>
        </a:p>
        <a:p>
          <a:pPr algn="l"/>
          <a:endParaRPr lang="nl-NL" sz="1200" u="none" baseline="0">
            <a:solidFill>
              <a:sysClr val="windowText" lastClr="000000"/>
            </a:solidFill>
            <a:latin typeface="Montserrat" pitchFamily="2" charset="0"/>
            <a:ea typeface="+mn-ea"/>
            <a:cs typeface="+mn-cs"/>
          </a:endParaRPr>
        </a:p>
        <a:p>
          <a:pPr algn="l"/>
          <a:endParaRPr lang="nl-NL" sz="1200" baseline="0">
            <a:solidFill>
              <a:sysClr val="windowText" lastClr="000000"/>
            </a:solidFill>
            <a:latin typeface="Montserrat" pitchFamily="2" charset="0"/>
            <a:ea typeface="+mn-ea"/>
            <a:cs typeface="+mn-cs"/>
          </a:endParaRPr>
        </a:p>
      </xdr:txBody>
    </xdr:sp>
    <xdr:clientData/>
  </xdr:twoCellAnchor>
  <xdr:twoCellAnchor editAs="oneCell">
    <xdr:from>
      <xdr:col>22</xdr:col>
      <xdr:colOff>541020</xdr:colOff>
      <xdr:row>18</xdr:row>
      <xdr:rowOff>86387</xdr:rowOff>
    </xdr:from>
    <xdr:to>
      <xdr:col>28</xdr:col>
      <xdr:colOff>233014</xdr:colOff>
      <xdr:row>27</xdr:row>
      <xdr:rowOff>14018</xdr:rowOff>
    </xdr:to>
    <xdr:pic>
      <xdr:nvPicPr>
        <xdr:cNvPr id="5" name="chart">
          <a:extLst>
            <a:ext uri="{FF2B5EF4-FFF2-40B4-BE49-F238E27FC236}">
              <a16:creationId xmlns:a16="http://schemas.microsoft.com/office/drawing/2014/main" id="{D53C6345-792E-4A9C-9A28-C3454631F337}"/>
            </a:ext>
          </a:extLst>
        </xdr:cNvPr>
        <xdr:cNvPicPr>
          <a:picLocks noChangeAspect="1"/>
        </xdr:cNvPicPr>
      </xdr:nvPicPr>
      <xdr:blipFill>
        <a:blip xmlns:r="http://schemas.openxmlformats.org/officeDocument/2006/relationships" r:embed="rId2"/>
        <a:stretch>
          <a:fillRect/>
        </a:stretch>
      </xdr:blipFill>
      <xdr:spPr>
        <a:xfrm>
          <a:off x="14668500" y="4140227"/>
          <a:ext cx="3014314" cy="15735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144780</xdr:colOff>
      <xdr:row>24</xdr:row>
      <xdr:rowOff>30480</xdr:rowOff>
    </xdr:from>
    <xdr:to>
      <xdr:col>21</xdr:col>
      <xdr:colOff>76200</xdr:colOff>
      <xdr:row>38</xdr:row>
      <xdr:rowOff>114300</xdr:rowOff>
    </xdr:to>
    <xdr:sp macro="" textlink="">
      <xdr:nvSpPr>
        <xdr:cNvPr id="2" name="Rechthoek: afgeronde hoeken 1">
          <a:extLst>
            <a:ext uri="{FF2B5EF4-FFF2-40B4-BE49-F238E27FC236}">
              <a16:creationId xmlns:a16="http://schemas.microsoft.com/office/drawing/2014/main" id="{230471C5-6852-423E-B05F-450CBA7BE473}"/>
            </a:ext>
          </a:extLst>
        </xdr:cNvPr>
        <xdr:cNvSpPr/>
      </xdr:nvSpPr>
      <xdr:spPr>
        <a:xfrm>
          <a:off x="1722120" y="4815840"/>
          <a:ext cx="8328660" cy="2705100"/>
        </a:xfrm>
        <a:prstGeom prst="roundRect">
          <a:avLst/>
        </a:prstGeom>
        <a:solidFill>
          <a:sysClr val="window" lastClr="FFFFFF"/>
        </a:solidFill>
        <a:ln>
          <a:solidFill>
            <a:srgbClr val="E86C4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200" u="none" baseline="0">
              <a:solidFill>
                <a:sysClr val="windowText" lastClr="000000"/>
              </a:solidFill>
              <a:latin typeface="Montserrat" pitchFamily="2" charset="0"/>
              <a:ea typeface="+mn-ea"/>
              <a:cs typeface="+mn-cs"/>
            </a:rPr>
            <a:t>Maak nu de grafiek op naar je eigen wensen. Ga staan in de grafiek en kies de tab Grafiekontwerp en probeer een andere stijl en andere aanvullingen.</a:t>
          </a:r>
        </a:p>
        <a:p>
          <a:pPr algn="l"/>
          <a:endParaRPr lang="nl-NL" sz="1200" u="none" baseline="0">
            <a:solidFill>
              <a:sysClr val="windowText" lastClr="000000"/>
            </a:solidFill>
            <a:latin typeface="Montserrat" pitchFamily="2" charset="0"/>
            <a:ea typeface="+mn-ea"/>
            <a:cs typeface="+mn-cs"/>
          </a:endParaRPr>
        </a:p>
        <a:p>
          <a:pPr algn="l"/>
          <a:r>
            <a:rPr lang="nl-NL" sz="1200" u="none" baseline="0">
              <a:solidFill>
                <a:sysClr val="windowText" lastClr="000000"/>
              </a:solidFill>
              <a:latin typeface="Montserrat" pitchFamily="2" charset="0"/>
              <a:ea typeface="+mn-ea"/>
              <a:cs typeface="+mn-cs"/>
            </a:rPr>
            <a:t>De grafiektitel is verwezen naar cel G1 door de titel te selecteren en vervolgens het = teken in te toetsen en de gewenste cel aan te klikken.</a:t>
          </a:r>
        </a:p>
        <a:p>
          <a:pPr algn="l"/>
          <a:endParaRPr lang="nl-NL" sz="1200" u="none" baseline="0">
            <a:solidFill>
              <a:sysClr val="windowText" lastClr="000000"/>
            </a:solidFill>
            <a:latin typeface="Montserrat" pitchFamily="2" charset="0"/>
            <a:ea typeface="+mn-ea"/>
            <a:cs typeface="+mn-cs"/>
          </a:endParaRPr>
        </a:p>
        <a:p>
          <a:pPr algn="l"/>
          <a:r>
            <a:rPr lang="nl-NL" sz="1200" u="none" baseline="0">
              <a:solidFill>
                <a:sysClr val="windowText" lastClr="000000"/>
              </a:solidFill>
              <a:latin typeface="Montserrat" pitchFamily="2" charset="0"/>
              <a:ea typeface="+mn-ea"/>
              <a:cs typeface="+mn-cs"/>
            </a:rPr>
            <a:t>De oranje lijn is de echte omzet.</a:t>
          </a:r>
        </a:p>
        <a:p>
          <a:pPr algn="l"/>
          <a:r>
            <a:rPr lang="nl-NL" sz="1200" u="none" baseline="0">
              <a:solidFill>
                <a:sysClr val="windowText" lastClr="000000"/>
              </a:solidFill>
              <a:latin typeface="Montserrat" pitchFamily="2" charset="0"/>
              <a:ea typeface="+mn-ea"/>
              <a:cs typeface="+mn-cs"/>
            </a:rPr>
            <a:t>De rode lijn is de voorspelde omzet.</a:t>
          </a:r>
        </a:p>
        <a:p>
          <a:pPr algn="l"/>
          <a:endParaRPr lang="nl-NL" sz="1200" u="none" baseline="0">
            <a:solidFill>
              <a:sysClr val="windowText" lastClr="000000"/>
            </a:solidFill>
            <a:latin typeface="Montserrat" pitchFamily="2" charset="0"/>
            <a:ea typeface="+mn-ea"/>
            <a:cs typeface="+mn-cs"/>
          </a:endParaRPr>
        </a:p>
        <a:p>
          <a:pPr algn="l"/>
          <a:r>
            <a:rPr lang="nl-NL" sz="1200" u="none" baseline="0">
              <a:solidFill>
                <a:sysClr val="windowText" lastClr="000000"/>
              </a:solidFill>
              <a:latin typeface="Montserrat" pitchFamily="2" charset="0"/>
              <a:ea typeface="+mn-ea"/>
              <a:cs typeface="+mn-cs"/>
            </a:rPr>
            <a:t>De marges zijn:</a:t>
          </a:r>
        </a:p>
        <a:p>
          <a:pPr algn="l"/>
          <a:r>
            <a:rPr lang="nl-NL" sz="1200" u="none" baseline="0">
              <a:solidFill>
                <a:sysClr val="windowText" lastClr="000000"/>
              </a:solidFill>
              <a:latin typeface="Montserrat" pitchFamily="2" charset="0"/>
              <a:ea typeface="+mn-ea"/>
              <a:cs typeface="+mn-cs"/>
            </a:rPr>
            <a:t>De blauwe lijn die toont de voorspelde omzet met hoogste betrouwbaarheidsgrens.</a:t>
          </a:r>
        </a:p>
        <a:p>
          <a:pPr algn="l"/>
          <a:r>
            <a:rPr lang="nl-NL" sz="1200" u="none" baseline="0">
              <a:solidFill>
                <a:sysClr val="windowText" lastClr="000000"/>
              </a:solidFill>
              <a:latin typeface="Montserrat" pitchFamily="2" charset="0"/>
              <a:ea typeface="+mn-ea"/>
              <a:cs typeface="+mn-cs"/>
            </a:rPr>
            <a:t>De groene lijn die toont de voorspelde omzet met laagste betrouwbaarheidsgrens.</a:t>
          </a:r>
          <a:endParaRPr lang="nl-NL" sz="1200" baseline="0">
            <a:solidFill>
              <a:sysClr val="windowText" lastClr="000000"/>
            </a:solidFill>
            <a:latin typeface="Montserrat" pitchFamily="2" charset="0"/>
            <a:ea typeface="+mn-ea"/>
            <a:cs typeface="+mn-cs"/>
          </a:endParaRPr>
        </a:p>
      </xdr:txBody>
    </xdr:sp>
    <xdr:clientData/>
  </xdr:twoCellAnchor>
  <xdr:twoCellAnchor>
    <xdr:from>
      <xdr:col>10</xdr:col>
      <xdr:colOff>114300</xdr:colOff>
      <xdr:row>2</xdr:row>
      <xdr:rowOff>30480</xdr:rowOff>
    </xdr:from>
    <xdr:to>
      <xdr:col>26</xdr:col>
      <xdr:colOff>175260</xdr:colOff>
      <xdr:row>22</xdr:row>
      <xdr:rowOff>129540</xdr:rowOff>
    </xdr:to>
    <xdr:graphicFrame macro="">
      <xdr:nvGraphicFramePr>
        <xdr:cNvPr id="3" name="Grafiek 2">
          <a:extLst>
            <a:ext uri="{FF2B5EF4-FFF2-40B4-BE49-F238E27FC236}">
              <a16:creationId xmlns:a16="http://schemas.microsoft.com/office/drawing/2014/main" id="{34E7E66B-A9F9-4C9F-8BCD-EE59AF950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342901</xdr:colOff>
      <xdr:row>24</xdr:row>
      <xdr:rowOff>68580</xdr:rowOff>
    </xdr:from>
    <xdr:to>
      <xdr:col>26</xdr:col>
      <xdr:colOff>152400</xdr:colOff>
      <xdr:row>27</xdr:row>
      <xdr:rowOff>60960</xdr:rowOff>
    </xdr:to>
    <xdr:sp macro="" textlink="">
      <xdr:nvSpPr>
        <xdr:cNvPr id="5" name="Rechthoek: afgeronde hoeken 4">
          <a:extLst>
            <a:ext uri="{FF2B5EF4-FFF2-40B4-BE49-F238E27FC236}">
              <a16:creationId xmlns:a16="http://schemas.microsoft.com/office/drawing/2014/main" id="{F4B143BE-0E65-4E88-8B58-D3ED4134911C}"/>
            </a:ext>
          </a:extLst>
        </xdr:cNvPr>
        <xdr:cNvSpPr/>
      </xdr:nvSpPr>
      <xdr:spPr>
        <a:xfrm>
          <a:off x="10317481" y="4853940"/>
          <a:ext cx="2529839" cy="541020"/>
        </a:xfrm>
        <a:prstGeom prst="roundRect">
          <a:avLst/>
        </a:prstGeom>
        <a:solidFill>
          <a:sysClr val="window" lastClr="FFFFFF"/>
        </a:solidFill>
        <a:ln>
          <a:solidFill>
            <a:srgbClr val="E86C4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200" baseline="0">
              <a:solidFill>
                <a:sysClr val="windowText" lastClr="000000"/>
              </a:solidFill>
              <a:latin typeface="Montserrat" pitchFamily="2" charset="0"/>
            </a:rPr>
            <a:t>Succes en heb je vragen, laat het me weten.</a:t>
          </a:r>
        </a:p>
        <a:p>
          <a:pPr algn="l"/>
          <a:endParaRPr lang="nl-NL" sz="1200" baseline="0">
            <a:solidFill>
              <a:sysClr val="windowText" lastClr="000000"/>
            </a:solidFill>
            <a:latin typeface="Montserrat" pitchFamily="2" charset="0"/>
          </a:endParaRP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0.06358</cdr:x>
      <cdr:y>0.07102</cdr:y>
    </cdr:from>
    <cdr:to>
      <cdr:x>0.35145</cdr:x>
      <cdr:y>0.26055</cdr:y>
    </cdr:to>
    <cdr:pic>
      <cdr:nvPicPr>
        <cdr:cNvPr id="5" name="Afbeelding 4">
          <a:extLst xmlns:a="http://schemas.openxmlformats.org/drawingml/2006/main">
            <a:ext uri="{FF2B5EF4-FFF2-40B4-BE49-F238E27FC236}">
              <a16:creationId xmlns:a16="http://schemas.microsoft.com/office/drawing/2014/main" id="{CEBFCB8F-1ECA-BF19-D9A2-D1938D6C714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19101" y="294929"/>
          <a:ext cx="1897380" cy="787111"/>
        </a:xfrm>
        <a:prstGeom xmlns:a="http://schemas.openxmlformats.org/drawingml/2006/main" prst="rect">
          <a:avLst/>
        </a:prstGeom>
      </cdr:spPr>
    </cdr:pic>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97E0932-3AC2-439A-90BD-7C92A7EE4E42}" name="Tabel1" displayName="Tabel1" ref="A3:B34" totalsRowShown="0" headerRowDxfId="29" dataDxfId="27" headerRowBorderDxfId="28">
  <autoFilter ref="A3:B34" xr:uid="{F97E0932-3AC2-439A-90BD-7C92A7EE4E42}"/>
  <tableColumns count="2">
    <tableColumn id="1" xr3:uid="{C88313B1-FDB2-4699-BE4B-0A0EB5DA05E6}" name="Datum" dataDxfId="26"/>
    <tableColumn id="2" xr3:uid="{BC9E65EB-4188-4550-81F1-09FF21503BF5}" name="Omzet" dataDxfId="25"/>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EDABC3-EF70-4315-AD7E-06A17DE30BC8}" name="Tabel2" displayName="Tabel2" ref="A5:B36" totalsRowShown="0" headerRowDxfId="24" dataDxfId="22" headerRowBorderDxfId="23">
  <autoFilter ref="A5:B36" xr:uid="{F97E0932-3AC2-439A-90BD-7C92A7EE4E42}"/>
  <tableColumns count="2">
    <tableColumn id="1" xr3:uid="{6765B85A-8ECF-495C-AF31-8B1B2CF37EBA}" name="Datum" dataDxfId="21"/>
    <tableColumn id="2" xr3:uid="{0953907D-1AF6-4A77-A4EE-74D145751125}" name="Omzet" dataDxfId="20"/>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CC7736-8BE2-41AA-B154-E5959B0B03FD}" name="Tabel63" displayName="Tabel63" ref="A5:B36" totalsRowShown="0" headerRowDxfId="19" dataDxfId="17" headerRowBorderDxfId="18">
  <autoFilter ref="A5:B36" xr:uid="{27CC7736-8BE2-41AA-B154-E5959B0B03FD}"/>
  <tableColumns count="2">
    <tableColumn id="1" xr3:uid="{D9F813C5-90BA-47E2-837C-816E4CAFBCAE}" name="Datum" dataDxfId="16"/>
    <tableColumn id="2" xr3:uid="{AC172F43-149B-4DAF-B2DD-3247D6B87D1D}" name="Omzet" dataDxfId="15"/>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B4101BA-FF98-4D6B-B941-D152EF34AD93}" name="Tabel66" displayName="Tabel66" ref="A5:B36" totalsRowShown="0" headerRowDxfId="14" dataDxfId="12" headerRowBorderDxfId="13">
  <autoFilter ref="A5:B36" xr:uid="{0B4101BA-FF98-4D6B-B941-D152EF34AD93}"/>
  <tableColumns count="2">
    <tableColumn id="1" xr3:uid="{CFF100B2-270C-4B87-99AE-E558A1D39236}" name="Datum" dataDxfId="11"/>
    <tableColumn id="2" xr3:uid="{E2B057D2-825F-4CA3-AF37-CF5C6083FEA1}" name="Omzet" dataDxfId="10"/>
  </tableColumns>
  <tableStyleInfo name="TableStyleMedium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C58799E-3DEC-4029-95C3-B17B0F4DC919}" name="Tabel69" displayName="Tabel69" ref="A5:B36" totalsRowShown="0" headerRowDxfId="9" dataDxfId="7" headerRowBorderDxfId="8">
  <autoFilter ref="A5:B36" xr:uid="{4C58799E-3DEC-4029-95C3-B17B0F4DC919}"/>
  <tableColumns count="2">
    <tableColumn id="1" xr3:uid="{90752294-D13F-46EE-83CE-73A18F6A3516}" name="Datum" dataDxfId="6"/>
    <tableColumn id="2" xr3:uid="{B5B3C3B2-C61F-4AD8-992E-9917F89F4271}" name="Omzet" dataDxfId="5"/>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158D0D3-6BA7-494C-9AF8-D9DDDB958330}" name="Tabel6" displayName="Tabel6" ref="A5:B36" totalsRowShown="0" headerRowDxfId="4" dataDxfId="2" headerRowBorderDxfId="3">
  <autoFilter ref="A5:B36" xr:uid="{F97E0932-3AC2-439A-90BD-7C92A7EE4E42}"/>
  <tableColumns count="2">
    <tableColumn id="1" xr3:uid="{43170090-0A34-4B1C-A265-C64161B6D6D7}" name="Datum" dataDxfId="1"/>
    <tableColumn id="2" xr3:uid="{EE5E1733-B27B-4364-B0E8-6C1757A54CBD}" name="Omzet" dataDxfId="0"/>
  </tableColumns>
  <tableStyleInfo name="TableStyleMedium3"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terzake-excel.nl"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hyperlink" Target="mailto:info@terzake-excel.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CCBAF-1EB5-4B0C-AC92-206E5D2DF943}">
  <dimension ref="J8:K14"/>
  <sheetViews>
    <sheetView showGridLines="0" showRowColHeaders="0" tabSelected="1" workbookViewId="0">
      <selection activeCell="B3" sqref="B3"/>
    </sheetView>
  </sheetViews>
  <sheetFormatPr defaultColWidth="8.6640625" defaultRowHeight="16.8" x14ac:dyDescent="0.4"/>
  <cols>
    <col min="1" max="16384" width="8.6640625" style="2"/>
  </cols>
  <sheetData>
    <row r="8" spans="10:11" x14ac:dyDescent="0.4">
      <c r="K8" s="3" t="s">
        <v>2</v>
      </c>
    </row>
    <row r="9" spans="10:11" x14ac:dyDescent="0.4">
      <c r="K9" s="2" t="s">
        <v>3</v>
      </c>
    </row>
    <row r="10" spans="10:11" x14ac:dyDescent="0.4">
      <c r="K10" s="2" t="s">
        <v>4</v>
      </c>
    </row>
    <row r="11" spans="10:11" x14ac:dyDescent="0.4">
      <c r="K11" s="2" t="s">
        <v>5</v>
      </c>
    </row>
    <row r="13" spans="10:11" x14ac:dyDescent="0.4">
      <c r="J13" s="4" t="s">
        <v>6</v>
      </c>
      <c r="K13" s="5" t="s">
        <v>7</v>
      </c>
    </row>
    <row r="14" spans="10:11" x14ac:dyDescent="0.4">
      <c r="J14" s="6" t="s">
        <v>8</v>
      </c>
      <c r="K14" s="7" t="s">
        <v>9</v>
      </c>
    </row>
  </sheetData>
  <hyperlinks>
    <hyperlink ref="K13" r:id="rId1" xr:uid="{82435629-377F-48C9-AF99-E9EAAABF5B8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1EEB0-A9BA-417D-B144-A7E0A47891CE}">
  <dimension ref="A1:Y34"/>
  <sheetViews>
    <sheetView showGridLines="0" workbookViewId="0"/>
  </sheetViews>
  <sheetFormatPr defaultRowHeight="14.4" x14ac:dyDescent="0.3"/>
  <cols>
    <col min="1" max="1" width="12.5546875" style="8" customWidth="1"/>
    <col min="2" max="2" width="10.21875" style="8" customWidth="1"/>
    <col min="3" max="4" width="3.77734375" style="8" customWidth="1"/>
    <col min="5" max="5" width="10.5546875" style="8" customWidth="1"/>
    <col min="6" max="6" width="10.33203125" style="8" bestFit="1" customWidth="1"/>
    <col min="7" max="7" width="16.44140625" style="8" customWidth="1"/>
    <col min="8" max="8" width="12.44140625" style="8" bestFit="1" customWidth="1"/>
    <col min="9" max="19" width="8.88671875" style="8"/>
    <col min="20" max="20" width="8.88671875" style="8" customWidth="1"/>
    <col min="21" max="22" width="9" style="8" customWidth="1"/>
    <col min="23" max="23" width="3.77734375" style="8" customWidth="1"/>
    <col min="24" max="24" width="8.88671875" style="8" customWidth="1"/>
    <col min="25" max="25" width="9" style="8" customWidth="1"/>
    <col min="26" max="27" width="8.88671875" style="8" customWidth="1"/>
    <col min="28" max="16384" width="8.88671875" style="8"/>
  </cols>
  <sheetData>
    <row r="1" spans="1:25" x14ac:dyDescent="0.3">
      <c r="Y1" s="9"/>
    </row>
    <row r="3" spans="1:25" x14ac:dyDescent="0.3">
      <c r="A3" s="16" t="s">
        <v>0</v>
      </c>
      <c r="B3" s="16" t="s">
        <v>1</v>
      </c>
    </row>
    <row r="4" spans="1:25" x14ac:dyDescent="0.3">
      <c r="A4" s="22">
        <v>45662</v>
      </c>
      <c r="B4">
        <v>25</v>
      </c>
    </row>
    <row r="5" spans="1:25" x14ac:dyDescent="0.3">
      <c r="A5" s="22">
        <v>45669</v>
      </c>
      <c r="B5">
        <v>18</v>
      </c>
    </row>
    <row r="6" spans="1:25" x14ac:dyDescent="0.3">
      <c r="A6" s="22">
        <v>45676</v>
      </c>
      <c r="B6">
        <v>21</v>
      </c>
    </row>
    <row r="7" spans="1:25" x14ac:dyDescent="0.3">
      <c r="A7" s="22">
        <v>45706</v>
      </c>
      <c r="B7">
        <v>24</v>
      </c>
    </row>
    <row r="8" spans="1:25" x14ac:dyDescent="0.3">
      <c r="A8" s="22">
        <v>45707</v>
      </c>
      <c r="B8">
        <v>27</v>
      </c>
    </row>
    <row r="9" spans="1:25" x14ac:dyDescent="0.3">
      <c r="A9" s="22">
        <v>45708</v>
      </c>
      <c r="B9">
        <v>30</v>
      </c>
    </row>
    <row r="10" spans="1:25" x14ac:dyDescent="0.3">
      <c r="A10" s="22">
        <v>45721</v>
      </c>
      <c r="B10">
        <v>24</v>
      </c>
    </row>
    <row r="11" spans="1:25" x14ac:dyDescent="0.3">
      <c r="A11" s="22">
        <v>45731</v>
      </c>
      <c r="B11">
        <v>22</v>
      </c>
    </row>
    <row r="12" spans="1:25" x14ac:dyDescent="0.3">
      <c r="A12" s="22">
        <v>45738</v>
      </c>
      <c r="B12">
        <v>25</v>
      </c>
    </row>
    <row r="13" spans="1:25" x14ac:dyDescent="0.3">
      <c r="A13" s="22">
        <v>45748</v>
      </c>
      <c r="B13">
        <v>28</v>
      </c>
    </row>
    <row r="14" spans="1:25" x14ac:dyDescent="0.3">
      <c r="A14" s="22">
        <v>45765</v>
      </c>
      <c r="B14">
        <v>31</v>
      </c>
    </row>
    <row r="15" spans="1:25" x14ac:dyDescent="0.3">
      <c r="A15" s="22">
        <v>45777</v>
      </c>
      <c r="B15">
        <v>34</v>
      </c>
    </row>
    <row r="16" spans="1:25" x14ac:dyDescent="0.3">
      <c r="A16" s="22">
        <v>45782</v>
      </c>
      <c r="B16">
        <v>37</v>
      </c>
    </row>
    <row r="17" spans="1:2" x14ac:dyDescent="0.3">
      <c r="A17" s="22">
        <v>45785</v>
      </c>
      <c r="B17">
        <v>40</v>
      </c>
    </row>
    <row r="18" spans="1:2" x14ac:dyDescent="0.3">
      <c r="A18" s="22">
        <v>45796</v>
      </c>
      <c r="B18">
        <v>43</v>
      </c>
    </row>
    <row r="19" spans="1:2" x14ac:dyDescent="0.3">
      <c r="A19" s="22">
        <v>45834</v>
      </c>
      <c r="B19">
        <v>40</v>
      </c>
    </row>
    <row r="20" spans="1:2" x14ac:dyDescent="0.3">
      <c r="A20" s="22">
        <v>45834</v>
      </c>
      <c r="B20">
        <v>40</v>
      </c>
    </row>
    <row r="21" spans="1:2" x14ac:dyDescent="0.3">
      <c r="A21" s="22">
        <v>45835</v>
      </c>
      <c r="B21">
        <v>39</v>
      </c>
    </row>
    <row r="22" spans="1:2" x14ac:dyDescent="0.3">
      <c r="A22" s="22">
        <v>45842</v>
      </c>
      <c r="B22">
        <v>42</v>
      </c>
    </row>
    <row r="23" spans="1:2" x14ac:dyDescent="0.3">
      <c r="A23" s="22">
        <v>45849</v>
      </c>
      <c r="B23">
        <v>45</v>
      </c>
    </row>
    <row r="24" spans="1:2" x14ac:dyDescent="0.3">
      <c r="A24" s="22">
        <v>45856</v>
      </c>
      <c r="B24">
        <v>48</v>
      </c>
    </row>
    <row r="25" spans="1:2" x14ac:dyDescent="0.3">
      <c r="A25" s="22">
        <v>45881</v>
      </c>
      <c r="B25">
        <v>55</v>
      </c>
    </row>
    <row r="26" spans="1:2" x14ac:dyDescent="0.3">
      <c r="A26" s="22">
        <v>45882</v>
      </c>
      <c r="B26">
        <v>45</v>
      </c>
    </row>
    <row r="27" spans="1:2" x14ac:dyDescent="0.3">
      <c r="A27" s="22">
        <v>45884</v>
      </c>
      <c r="B27">
        <v>45</v>
      </c>
    </row>
    <row r="28" spans="1:2" x14ac:dyDescent="0.3">
      <c r="A28" s="22">
        <v>45901</v>
      </c>
      <c r="B28">
        <v>48</v>
      </c>
    </row>
    <row r="29" spans="1:2" x14ac:dyDescent="0.3">
      <c r="A29" s="22">
        <v>45912</v>
      </c>
      <c r="B29">
        <v>48</v>
      </c>
    </row>
    <row r="30" spans="1:2" x14ac:dyDescent="0.3">
      <c r="A30" s="22">
        <v>45916</v>
      </c>
      <c r="B30">
        <v>46</v>
      </c>
    </row>
    <row r="31" spans="1:2" x14ac:dyDescent="0.3">
      <c r="A31" s="22">
        <v>45945</v>
      </c>
      <c r="B31">
        <v>40</v>
      </c>
    </row>
    <row r="32" spans="1:2" x14ac:dyDescent="0.3">
      <c r="A32" s="22">
        <v>45948</v>
      </c>
      <c r="B32">
        <v>61</v>
      </c>
    </row>
    <row r="33" spans="1:2" x14ac:dyDescent="0.3">
      <c r="A33" s="22">
        <v>45952</v>
      </c>
      <c r="B33">
        <v>58</v>
      </c>
    </row>
    <row r="34" spans="1:2" x14ac:dyDescent="0.3">
      <c r="A34" s="9"/>
      <c r="B34" s="10"/>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EB0C1-8161-4DDC-9D6B-A8F733D151D5}">
  <dimension ref="A1:W36"/>
  <sheetViews>
    <sheetView showGridLines="0" workbookViewId="0"/>
  </sheetViews>
  <sheetFormatPr defaultRowHeight="14.4" x14ac:dyDescent="0.3"/>
  <cols>
    <col min="1" max="1" width="11.44140625" style="8" customWidth="1"/>
    <col min="2" max="2" width="8.77734375" style="8" customWidth="1"/>
    <col min="3" max="3" width="4.77734375" style="8" customWidth="1"/>
    <col min="4" max="4" width="6.33203125" style="8" bestFit="1" customWidth="1"/>
    <col min="5" max="9" width="11.5546875" style="8" customWidth="1"/>
    <col min="10" max="17" width="8.88671875" style="8"/>
    <col min="18" max="18" width="8.88671875" style="8" customWidth="1"/>
    <col min="19" max="20" width="9" style="8" customWidth="1"/>
    <col min="21" max="21" width="3.77734375" style="8" customWidth="1"/>
    <col min="22" max="22" width="8.88671875" style="8" customWidth="1"/>
    <col min="23" max="23" width="9" style="8" customWidth="1"/>
    <col min="24" max="25" width="8.88671875" style="8" customWidth="1"/>
    <col min="26" max="16384" width="8.88671875" style="8"/>
  </cols>
  <sheetData>
    <row r="1" spans="1:23" x14ac:dyDescent="0.3">
      <c r="E1" s="17" t="s">
        <v>15</v>
      </c>
      <c r="F1" s="18" t="s">
        <v>16</v>
      </c>
      <c r="G1" s="18"/>
      <c r="W1" s="9"/>
    </row>
    <row r="2" spans="1:23" x14ac:dyDescent="0.3">
      <c r="E2" s="17" t="s">
        <v>19</v>
      </c>
      <c r="F2" s="19">
        <v>1</v>
      </c>
      <c r="G2" s="19">
        <v>2025</v>
      </c>
    </row>
    <row r="3" spans="1:23" x14ac:dyDescent="0.3">
      <c r="E3" s="26" t="s">
        <v>18</v>
      </c>
      <c r="F3" s="27">
        <v>0.95</v>
      </c>
      <c r="G3" s="27">
        <v>0.95</v>
      </c>
    </row>
    <row r="4" spans="1:23" customFormat="1" x14ac:dyDescent="0.3"/>
    <row r="5" spans="1:23" ht="43.2" x14ac:dyDescent="0.3">
      <c r="A5" s="15" t="s">
        <v>0</v>
      </c>
      <c r="B5" s="15" t="s">
        <v>1</v>
      </c>
      <c r="D5" s="11" t="s">
        <v>10</v>
      </c>
      <c r="E5" s="11" t="s">
        <v>11</v>
      </c>
      <c r="F5" s="11" t="s">
        <v>1</v>
      </c>
      <c r="G5" s="12" t="s">
        <v>12</v>
      </c>
      <c r="H5" s="12" t="s">
        <v>13</v>
      </c>
      <c r="I5" s="13" t="s">
        <v>14</v>
      </c>
    </row>
    <row r="6" spans="1:23" x14ac:dyDescent="0.3">
      <c r="A6" s="22">
        <v>45662</v>
      </c>
      <c r="B6">
        <v>25</v>
      </c>
      <c r="D6" s="23">
        <v>1</v>
      </c>
      <c r="E6" s="24">
        <f>DATE(G2,F2,1)</f>
        <v>45658</v>
      </c>
      <c r="F6" s="14"/>
      <c r="G6" s="14"/>
      <c r="H6" s="14"/>
      <c r="I6" s="14"/>
    </row>
    <row r="7" spans="1:23" x14ac:dyDescent="0.3">
      <c r="A7" s="22">
        <v>45669</v>
      </c>
      <c r="B7">
        <v>18</v>
      </c>
      <c r="D7" s="23">
        <v>2</v>
      </c>
      <c r="E7" s="24">
        <f>DATE(YEAR(E6),MONTH(E6)+1,1)</f>
        <v>45689</v>
      </c>
      <c r="F7" s="14"/>
      <c r="G7" s="14"/>
      <c r="H7" s="14"/>
      <c r="I7" s="14"/>
    </row>
    <row r="8" spans="1:23" x14ac:dyDescent="0.3">
      <c r="A8" s="22">
        <v>45676</v>
      </c>
      <c r="B8">
        <v>21</v>
      </c>
      <c r="D8" s="23">
        <v>3</v>
      </c>
      <c r="E8" s="24">
        <f t="shared" ref="E8:E24" si="0">DATE(YEAR(E7),MONTH(E7)+1,1)</f>
        <v>45717</v>
      </c>
      <c r="F8" s="14"/>
      <c r="G8" s="14"/>
      <c r="H8" s="14"/>
      <c r="I8" s="14"/>
    </row>
    <row r="9" spans="1:23" x14ac:dyDescent="0.3">
      <c r="A9" s="22">
        <v>45706</v>
      </c>
      <c r="B9">
        <v>24</v>
      </c>
      <c r="D9" s="23">
        <v>4</v>
      </c>
      <c r="E9" s="24">
        <f t="shared" si="0"/>
        <v>45748</v>
      </c>
      <c r="F9" s="14"/>
      <c r="G9" s="14"/>
      <c r="H9" s="14"/>
      <c r="I9" s="14"/>
    </row>
    <row r="10" spans="1:23" x14ac:dyDescent="0.3">
      <c r="A10" s="22">
        <v>45707</v>
      </c>
      <c r="B10">
        <v>27</v>
      </c>
      <c r="D10" s="23">
        <v>5</v>
      </c>
      <c r="E10" s="24">
        <f t="shared" si="0"/>
        <v>45778</v>
      </c>
      <c r="F10" s="14"/>
      <c r="G10" s="14"/>
      <c r="H10" s="14"/>
      <c r="I10" s="14"/>
    </row>
    <row r="11" spans="1:23" x14ac:dyDescent="0.3">
      <c r="A11" s="22">
        <v>45708</v>
      </c>
      <c r="B11">
        <v>30</v>
      </c>
      <c r="D11" s="23">
        <v>6</v>
      </c>
      <c r="E11" s="24">
        <f t="shared" si="0"/>
        <v>45809</v>
      </c>
      <c r="F11" s="14"/>
      <c r="G11" s="14"/>
      <c r="H11" s="14"/>
      <c r="I11" s="14"/>
    </row>
    <row r="12" spans="1:23" x14ac:dyDescent="0.3">
      <c r="A12" s="22">
        <v>45721</v>
      </c>
      <c r="B12">
        <v>24</v>
      </c>
      <c r="D12" s="23">
        <v>7</v>
      </c>
      <c r="E12" s="24">
        <f t="shared" si="0"/>
        <v>45839</v>
      </c>
      <c r="F12" s="14"/>
      <c r="G12" s="14"/>
      <c r="H12" s="14"/>
      <c r="I12" s="14"/>
    </row>
    <row r="13" spans="1:23" x14ac:dyDescent="0.3">
      <c r="A13" s="22">
        <v>45731</v>
      </c>
      <c r="B13">
        <v>22</v>
      </c>
      <c r="D13" s="23">
        <v>8</v>
      </c>
      <c r="E13" s="24">
        <f t="shared" si="0"/>
        <v>45870</v>
      </c>
      <c r="F13" s="14"/>
      <c r="G13" s="14"/>
      <c r="H13" s="14"/>
      <c r="I13" s="14"/>
    </row>
    <row r="14" spans="1:23" x14ac:dyDescent="0.3">
      <c r="A14" s="22">
        <v>45738</v>
      </c>
      <c r="B14">
        <v>25</v>
      </c>
      <c r="D14" s="23">
        <v>9</v>
      </c>
      <c r="E14" s="24">
        <f t="shared" si="0"/>
        <v>45901</v>
      </c>
      <c r="F14" s="14"/>
      <c r="G14" s="14"/>
      <c r="H14" s="14"/>
      <c r="I14" s="14"/>
    </row>
    <row r="15" spans="1:23" x14ac:dyDescent="0.3">
      <c r="A15" s="22">
        <v>45748</v>
      </c>
      <c r="B15">
        <v>28</v>
      </c>
      <c r="D15" s="23">
        <v>10</v>
      </c>
      <c r="E15" s="24">
        <f t="shared" si="0"/>
        <v>45931</v>
      </c>
      <c r="F15" s="14"/>
      <c r="G15" s="14"/>
      <c r="H15" s="14"/>
      <c r="I15" s="14"/>
    </row>
    <row r="16" spans="1:23" x14ac:dyDescent="0.3">
      <c r="A16" s="22">
        <v>45765</v>
      </c>
      <c r="B16">
        <v>31</v>
      </c>
      <c r="D16" s="23">
        <v>11</v>
      </c>
      <c r="E16" s="24">
        <f t="shared" si="0"/>
        <v>45962</v>
      </c>
      <c r="F16" s="14"/>
      <c r="G16" s="14"/>
      <c r="H16" s="14"/>
      <c r="I16" s="14"/>
    </row>
    <row r="17" spans="1:9" x14ac:dyDescent="0.3">
      <c r="A17" s="22">
        <v>45777</v>
      </c>
      <c r="B17">
        <v>34</v>
      </c>
      <c r="D17" s="23">
        <v>12</v>
      </c>
      <c r="E17" s="24">
        <f t="shared" si="0"/>
        <v>45992</v>
      </c>
      <c r="F17" s="14"/>
      <c r="G17" s="14"/>
      <c r="H17" s="14"/>
      <c r="I17" s="14"/>
    </row>
    <row r="18" spans="1:9" x14ac:dyDescent="0.3">
      <c r="A18" s="22">
        <v>45782</v>
      </c>
      <c r="B18">
        <v>37</v>
      </c>
      <c r="D18" s="23">
        <v>13</v>
      </c>
      <c r="E18" s="24">
        <f t="shared" si="0"/>
        <v>46023</v>
      </c>
      <c r="F18" s="14"/>
      <c r="G18" s="14"/>
      <c r="H18" s="14"/>
      <c r="I18" s="14"/>
    </row>
    <row r="19" spans="1:9" x14ac:dyDescent="0.3">
      <c r="A19" s="22">
        <v>45785</v>
      </c>
      <c r="B19">
        <v>40</v>
      </c>
      <c r="D19" s="23">
        <v>14</v>
      </c>
      <c r="E19" s="24">
        <f t="shared" si="0"/>
        <v>46054</v>
      </c>
      <c r="F19" s="14"/>
      <c r="G19" s="14"/>
      <c r="H19" s="14"/>
      <c r="I19" s="14"/>
    </row>
    <row r="20" spans="1:9" x14ac:dyDescent="0.3">
      <c r="A20" s="22">
        <v>45796</v>
      </c>
      <c r="B20">
        <v>43</v>
      </c>
      <c r="D20" s="23">
        <v>15</v>
      </c>
      <c r="E20" s="24">
        <f t="shared" si="0"/>
        <v>46082</v>
      </c>
      <c r="F20" s="14"/>
      <c r="G20" s="14"/>
      <c r="H20" s="14"/>
      <c r="I20" s="14"/>
    </row>
    <row r="21" spans="1:9" x14ac:dyDescent="0.3">
      <c r="A21" s="22">
        <v>45834</v>
      </c>
      <c r="B21">
        <v>40</v>
      </c>
      <c r="D21" s="23">
        <v>16</v>
      </c>
      <c r="E21" s="24">
        <f t="shared" si="0"/>
        <v>46113</v>
      </c>
      <c r="F21" s="14"/>
      <c r="G21" s="14"/>
      <c r="H21" s="14"/>
      <c r="I21" s="14"/>
    </row>
    <row r="22" spans="1:9" x14ac:dyDescent="0.3">
      <c r="A22" s="22">
        <v>45834</v>
      </c>
      <c r="B22">
        <v>40</v>
      </c>
      <c r="D22" s="23">
        <v>17</v>
      </c>
      <c r="E22" s="24">
        <f t="shared" si="0"/>
        <v>46143</v>
      </c>
      <c r="F22" s="14"/>
      <c r="G22" s="14"/>
      <c r="H22" s="14"/>
      <c r="I22" s="14"/>
    </row>
    <row r="23" spans="1:9" x14ac:dyDescent="0.3">
      <c r="A23" s="22">
        <v>45835</v>
      </c>
      <c r="B23">
        <v>39</v>
      </c>
      <c r="D23" s="23">
        <v>18</v>
      </c>
      <c r="E23" s="24">
        <f t="shared" si="0"/>
        <v>46174</v>
      </c>
      <c r="F23" s="14"/>
      <c r="G23" s="14"/>
      <c r="H23" s="14"/>
      <c r="I23" s="14"/>
    </row>
    <row r="24" spans="1:9" x14ac:dyDescent="0.3">
      <c r="A24" s="22">
        <v>45842</v>
      </c>
      <c r="B24">
        <v>42</v>
      </c>
      <c r="E24" s="28">
        <f t="shared" si="0"/>
        <v>46204</v>
      </c>
    </row>
    <row r="25" spans="1:9" x14ac:dyDescent="0.3">
      <c r="A25" s="22">
        <v>45849</v>
      </c>
      <c r="B25">
        <v>45</v>
      </c>
    </row>
    <row r="26" spans="1:9" x14ac:dyDescent="0.3">
      <c r="A26" s="22">
        <v>45856</v>
      </c>
      <c r="B26">
        <v>48</v>
      </c>
    </row>
    <row r="27" spans="1:9" x14ac:dyDescent="0.3">
      <c r="A27" s="22">
        <v>45881</v>
      </c>
      <c r="B27">
        <v>55</v>
      </c>
    </row>
    <row r="28" spans="1:9" x14ac:dyDescent="0.3">
      <c r="A28" s="22">
        <v>45882</v>
      </c>
      <c r="B28">
        <v>45</v>
      </c>
    </row>
    <row r="29" spans="1:9" x14ac:dyDescent="0.3">
      <c r="A29" s="22">
        <v>45884</v>
      </c>
      <c r="B29">
        <v>45</v>
      </c>
    </row>
    <row r="30" spans="1:9" x14ac:dyDescent="0.3">
      <c r="A30" s="22">
        <v>45901</v>
      </c>
      <c r="B30">
        <v>48</v>
      </c>
    </row>
    <row r="31" spans="1:9" x14ac:dyDescent="0.3">
      <c r="A31" s="22">
        <v>45912</v>
      </c>
      <c r="B31">
        <v>48</v>
      </c>
    </row>
    <row r="32" spans="1:9" x14ac:dyDescent="0.3">
      <c r="A32" s="22">
        <v>45916</v>
      </c>
      <c r="B32">
        <v>46</v>
      </c>
    </row>
    <row r="33" spans="1:2" x14ac:dyDescent="0.3">
      <c r="A33" s="22">
        <v>45945</v>
      </c>
      <c r="B33">
        <v>40</v>
      </c>
    </row>
    <row r="34" spans="1:2" x14ac:dyDescent="0.3">
      <c r="A34" s="22">
        <v>45948</v>
      </c>
      <c r="B34">
        <v>61</v>
      </c>
    </row>
    <row r="35" spans="1:2" x14ac:dyDescent="0.3">
      <c r="A35" s="22">
        <v>45952</v>
      </c>
      <c r="B35">
        <v>58</v>
      </c>
    </row>
    <row r="36" spans="1:2" x14ac:dyDescent="0.3">
      <c r="A36" s="9"/>
      <c r="B36" s="10"/>
    </row>
  </sheetData>
  <dataValidations count="2">
    <dataValidation type="list" allowBlank="1" showInputMessage="1" showErrorMessage="1" sqref="F2" xr:uid="{801D3ACF-3AB7-4B08-88C4-6FC69B1F59D8}">
      <formula1>"1,2,3,4,5,6,7,8,9,10,11,12"</formula1>
    </dataValidation>
    <dataValidation type="list" allowBlank="1" showInputMessage="1" showErrorMessage="1" sqref="G2" xr:uid="{3B21878F-1AE5-4FA2-991D-2EF7D7BA5170}">
      <formula1>"2025,2026,2027"</formula1>
    </dataValidation>
  </dataValidation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AA449-A5D2-48EF-ADC6-BFFA6729D6C3}">
  <dimension ref="A1:W36"/>
  <sheetViews>
    <sheetView showGridLines="0" workbookViewId="0"/>
  </sheetViews>
  <sheetFormatPr defaultRowHeight="14.4" x14ac:dyDescent="0.3"/>
  <cols>
    <col min="1" max="1" width="11.44140625" style="8" customWidth="1"/>
    <col min="2" max="2" width="8.77734375" style="8" customWidth="1"/>
    <col min="3" max="4" width="2.77734375" style="8" customWidth="1"/>
    <col min="5" max="5" width="6.33203125" style="8" bestFit="1" customWidth="1"/>
    <col min="6" max="10" width="11.5546875" style="8" customWidth="1"/>
    <col min="11" max="17" width="8.88671875" style="8"/>
    <col min="18" max="18" width="8.88671875" style="8" customWidth="1"/>
    <col min="19" max="20" width="9" style="8" customWidth="1"/>
    <col min="21" max="21" width="3.77734375" style="8" customWidth="1"/>
    <col min="22" max="22" width="8.88671875" style="8" customWidth="1"/>
    <col min="23" max="23" width="9" style="8" customWidth="1"/>
    <col min="24" max="25" width="8.88671875" style="8" customWidth="1"/>
    <col min="26" max="16384" width="8.88671875" style="8"/>
  </cols>
  <sheetData>
    <row r="1" spans="1:23" x14ac:dyDescent="0.3">
      <c r="D1"/>
      <c r="E1"/>
      <c r="F1" s="17" t="s">
        <v>15</v>
      </c>
      <c r="G1" s="18" t="s">
        <v>16</v>
      </c>
      <c r="H1" s="18"/>
      <c r="I1"/>
      <c r="J1" s="22"/>
      <c r="W1" s="9"/>
    </row>
    <row r="2" spans="1:23" x14ac:dyDescent="0.3">
      <c r="D2"/>
      <c r="E2"/>
      <c r="F2" s="17" t="s">
        <v>17</v>
      </c>
      <c r="G2" s="19">
        <v>1</v>
      </c>
      <c r="H2" s="19">
        <v>2025</v>
      </c>
      <c r="I2"/>
      <c r="J2" s="22"/>
    </row>
    <row r="3" spans="1:23" x14ac:dyDescent="0.3">
      <c r="D3"/>
      <c r="E3"/>
      <c r="F3" s="26" t="s">
        <v>18</v>
      </c>
      <c r="G3" s="27">
        <v>0.95</v>
      </c>
      <c r="H3" s="27">
        <v>0.95</v>
      </c>
      <c r="I3"/>
      <c r="J3"/>
    </row>
    <row r="4" spans="1:23" x14ac:dyDescent="0.3">
      <c r="D4"/>
      <c r="E4"/>
      <c r="F4" s="17"/>
      <c r="G4"/>
      <c r="H4"/>
      <c r="I4"/>
      <c r="J4"/>
    </row>
    <row r="5" spans="1:23" ht="43.2" x14ac:dyDescent="0.3">
      <c r="A5" s="15" t="s">
        <v>0</v>
      </c>
      <c r="B5" s="15" t="s">
        <v>1</v>
      </c>
      <c r="D5"/>
      <c r="E5" s="11" t="s">
        <v>10</v>
      </c>
      <c r="F5" s="11" t="s">
        <v>11</v>
      </c>
      <c r="G5" s="11" t="s">
        <v>1</v>
      </c>
      <c r="H5" s="12" t="s">
        <v>12</v>
      </c>
      <c r="I5" s="12" t="s">
        <v>13</v>
      </c>
      <c r="J5" s="13" t="s">
        <v>14</v>
      </c>
    </row>
    <row r="6" spans="1:23" x14ac:dyDescent="0.3">
      <c r="A6" s="22">
        <v>45662</v>
      </c>
      <c r="B6">
        <v>25</v>
      </c>
      <c r="D6"/>
      <c r="E6" s="23">
        <v>1</v>
      </c>
      <c r="F6" s="24">
        <f>DATE(H2,G2,1)</f>
        <v>45658</v>
      </c>
      <c r="G6" s="14">
        <f>IF(SUMIFS(Grafiek!B:B,Grafiek!A:A,"&gt;="&amp;F6,Grafiek!A:A,"&lt;"&amp;F7)=0,"",SUMIFS(Grafiek!B:B,Grafiek!A:A,"&gt;="&amp;F6,Grafiek!A:A,"&lt;"&amp;F7))</f>
        <v>64</v>
      </c>
      <c r="H6" s="14" t="str">
        <f>IF(OR($G$6="",$G$7=""),"kan niet",IF(AND(G6&lt;&gt;"",G7=""),G6,IF(G6="",_xlfn.FORECAST.ETS(E6,$G5:$G$6,$E5:$E$6,12,1),"")))</f>
        <v/>
      </c>
      <c r="I6" s="14" t="str">
        <f>IF(OR($G$6="",$G$7=""),"kan niet",IF(AND(G6&lt;&gt;"",G7=""),G6,IF(G6="",H6-_xlfn.FORECAST.ETS.CONFINT(E6,$G5:$G$6,$E5:$E$6,Grafiek!$G$3,12,1),"")))</f>
        <v/>
      </c>
      <c r="J6" s="14" t="str">
        <f>IF(OR($G$6="",$G$7=""),"kan niet",IF(AND(G6&lt;&gt;"",G7=""),G6,IF(G6="",H6+_xlfn.FORECAST.ETS.CONFINT(E6,$G5:$G$6,$E5:$E$6,Grafiek!$H$3,12,1),"")))</f>
        <v/>
      </c>
    </row>
    <row r="7" spans="1:23" x14ac:dyDescent="0.3">
      <c r="A7" s="22">
        <v>45669</v>
      </c>
      <c r="B7">
        <v>18</v>
      </c>
      <c r="D7"/>
      <c r="E7" s="23">
        <v>2</v>
      </c>
      <c r="F7" s="24">
        <f t="shared" ref="F7:F24" si="0">DATE(YEAR(F6),MONTH(F6)+1,1)</f>
        <v>45689</v>
      </c>
      <c r="G7" s="14">
        <f>IF(SUMIFS(Grafiek!B:B,Grafiek!A:A,"&gt;="&amp;F7,Grafiek!A:A,"&lt;"&amp;F8)=0,"",SUMIFS(Grafiek!B:B,Grafiek!A:A,"&gt;="&amp;F7,Grafiek!A:A,"&lt;"&amp;F8))</f>
        <v>81</v>
      </c>
      <c r="H7" s="14" t="str">
        <f>IF(OR($G$6="",$G$7=""),"kan niet",IF(AND(G7&lt;&gt;"",G8=""),G7,IF(G7="",_xlfn.FORECAST.ETS(E7,$G6:$G$6,$E6:$E$6,12,1),"")))</f>
        <v/>
      </c>
      <c r="I7" s="14" t="str">
        <f>IF(OR($G$6="",$G$7=""),"kan niet",IF(AND(G7&lt;&gt;"",G8=""),G7,IF(G7="",H7-_xlfn.FORECAST.ETS.CONFINT(E7,$G6:$G$6,$E6:$E$6,Grafiek!$G$3,12,1),"")))</f>
        <v/>
      </c>
      <c r="J7" s="14" t="str">
        <f>IF(OR($G$6="",$G$7=""),"kan niet",IF(AND(G7&lt;&gt;"",G8=""),G7,IF(G7="",H7+_xlfn.FORECAST.ETS.CONFINT(E7,$G6:$G$6,$E6:$E$6,Grafiek!$H$3,12,1),"")))</f>
        <v/>
      </c>
    </row>
    <row r="8" spans="1:23" x14ac:dyDescent="0.3">
      <c r="A8" s="22">
        <v>45676</v>
      </c>
      <c r="B8">
        <v>21</v>
      </c>
      <c r="D8"/>
      <c r="E8" s="23">
        <v>3</v>
      </c>
      <c r="F8" s="24">
        <f t="shared" si="0"/>
        <v>45717</v>
      </c>
      <c r="G8" s="14">
        <f>IF(SUMIFS(Grafiek!B:B,Grafiek!A:A,"&gt;="&amp;F8,Grafiek!A:A,"&lt;"&amp;F9)=0,"",SUMIFS(Grafiek!B:B,Grafiek!A:A,"&gt;="&amp;F8,Grafiek!A:A,"&lt;"&amp;F9))</f>
        <v>71</v>
      </c>
      <c r="H8" s="14" t="str">
        <f>IF(OR($G$6="",$G$7=""),"kan niet",IF(AND(G8&lt;&gt;"",G9=""),G8,IF(G8="",_xlfn.FORECAST.ETS(E8,$G$6:$G7,$E$6:$E7,12,1),"")))</f>
        <v/>
      </c>
      <c r="I8" s="14" t="str">
        <f>IF(OR($G$6="",$G$7=""),"kan niet",IF(AND(G8&lt;&gt;"",G9=""),G8,IF(G8="",H8-_xlfn.FORECAST.ETS.CONFINT(E8,$G$6:$G7,$E$6:$E7,Grafiek!$G$3,12,1),"")))</f>
        <v/>
      </c>
      <c r="J8" s="14" t="str">
        <f>IF(OR($G$6="",$G$7=""),"kan niet",IF(AND(G8&lt;&gt;"",G9=""),G8,IF(G8="",H8+_xlfn.FORECAST.ETS.CONFINT(E8,$G$6:$G7,$E$6:$E7,Grafiek!$H$3,12,1),"")))</f>
        <v/>
      </c>
    </row>
    <row r="9" spans="1:23" x14ac:dyDescent="0.3">
      <c r="A9" s="22">
        <v>45706</v>
      </c>
      <c r="B9">
        <v>24</v>
      </c>
      <c r="D9"/>
      <c r="E9" s="23">
        <v>4</v>
      </c>
      <c r="F9" s="24">
        <f t="shared" si="0"/>
        <v>45748</v>
      </c>
      <c r="G9" s="14">
        <f>IF(SUMIFS(Grafiek!B:B,Grafiek!A:A,"&gt;="&amp;F9,Grafiek!A:A,"&lt;"&amp;F10)=0,"",SUMIFS(Grafiek!B:B,Grafiek!A:A,"&gt;="&amp;F9,Grafiek!A:A,"&lt;"&amp;F10))</f>
        <v>93</v>
      </c>
      <c r="H9" s="14" t="str">
        <f>IF(OR($G$6="",$G$7=""),"kan niet",IF(AND(G9&lt;&gt;"",G10=""),G9,IF(G9="",_xlfn.FORECAST.ETS(E9,$G$6:$G8,$E$6:$E8,12,1),"")))</f>
        <v/>
      </c>
      <c r="I9" s="14" t="str">
        <f>IF(OR($G$6="",$G$7=""),"kan niet",IF(AND(G9&lt;&gt;"",G10=""),G9,IF(G9="",H9-_xlfn.FORECAST.ETS.CONFINT(E9,$G$6:$G8,$E$6:$E8,Grafiek!$G$3,12,1),"")))</f>
        <v/>
      </c>
      <c r="J9" s="14" t="str">
        <f>IF(OR($G$6="",$G$7=""),"kan niet",IF(AND(G9&lt;&gt;"",G10=""),G9,IF(G9="",H9+_xlfn.FORECAST.ETS.CONFINT(E9,$G$6:$G8,$E$6:$E8,Grafiek!$H$3,12,1),"")))</f>
        <v/>
      </c>
    </row>
    <row r="10" spans="1:23" x14ac:dyDescent="0.3">
      <c r="A10" s="22">
        <v>45707</v>
      </c>
      <c r="B10">
        <v>27</v>
      </c>
      <c r="D10"/>
      <c r="E10" s="23">
        <v>5</v>
      </c>
      <c r="F10" s="24">
        <f t="shared" si="0"/>
        <v>45778</v>
      </c>
      <c r="G10" s="14">
        <f>IF(SUMIFS(Grafiek!B:B,Grafiek!A:A,"&gt;="&amp;F10,Grafiek!A:A,"&lt;"&amp;F11)=0,"",SUMIFS(Grafiek!B:B,Grafiek!A:A,"&gt;="&amp;F10,Grafiek!A:A,"&lt;"&amp;F11))</f>
        <v>120</v>
      </c>
      <c r="H10" s="14" t="str">
        <f>IF(OR($G$6="",$G$7=""),"kan niet",IF(AND(G10&lt;&gt;"",G11=""),G10,IF(G10="",_xlfn.FORECAST.ETS(E10,$G$6:$G9,$E$6:$E9,12,1),"")))</f>
        <v/>
      </c>
      <c r="I10" s="14" t="str">
        <f>IF(OR($G$6="",$G$7=""),"kan niet",IF(AND(G10&lt;&gt;"",G11=""),G10,IF(G10="",H10-_xlfn.FORECAST.ETS.CONFINT(E10,$G$6:$G9,$E$6:$E9,Grafiek!$G$3,12,1),"")))</f>
        <v/>
      </c>
      <c r="J10" s="14" t="str">
        <f>IF(OR($G$6="",$G$7=""),"kan niet",IF(AND(G10&lt;&gt;"",G11=""),G10,IF(G10="",H10+_xlfn.FORECAST.ETS.CONFINT(E10,$G$6:$G9,$E$6:$E9,Grafiek!$H$3,12,1),"")))</f>
        <v/>
      </c>
    </row>
    <row r="11" spans="1:23" x14ac:dyDescent="0.3">
      <c r="A11" s="22">
        <v>45708</v>
      </c>
      <c r="B11">
        <v>30</v>
      </c>
      <c r="D11"/>
      <c r="E11" s="23">
        <v>6</v>
      </c>
      <c r="F11" s="24">
        <f t="shared" si="0"/>
        <v>45809</v>
      </c>
      <c r="G11" s="14">
        <f>IF(SUMIFS(Grafiek!B:B,Grafiek!A:A,"&gt;="&amp;F11,Grafiek!A:A,"&lt;"&amp;F12)=0,"",SUMIFS(Grafiek!B:B,Grafiek!A:A,"&gt;="&amp;F11,Grafiek!A:A,"&lt;"&amp;F12))</f>
        <v>119</v>
      </c>
      <c r="H11" s="14" t="str">
        <f>IF(OR($G$6="",$G$7=""),"kan niet",IF(AND(G11&lt;&gt;"",G12=""),G11,IF(G11="",_xlfn.FORECAST.ETS(E11,$G$6:$G10,$E$6:$E10,12,1),"")))</f>
        <v/>
      </c>
      <c r="I11" s="14" t="str">
        <f>IF(OR($G$6="",$G$7=""),"kan niet",IF(AND(G11&lt;&gt;"",G12=""),G11,IF(G11="",H11-_xlfn.FORECAST.ETS.CONFINT(E11,$G$6:$G10,$E$6:$E10,Grafiek!$G$3,12,1),"")))</f>
        <v/>
      </c>
      <c r="J11" s="14" t="str">
        <f>IF(OR($G$6="",$G$7=""),"kan niet",IF(AND(G11&lt;&gt;"",G12=""),G11,IF(G11="",H11+_xlfn.FORECAST.ETS.CONFINT(E11,$G$6:$G10,$E$6:$E10,Grafiek!$H$3,12,1),"")))</f>
        <v/>
      </c>
    </row>
    <row r="12" spans="1:23" x14ac:dyDescent="0.3">
      <c r="A12" s="22">
        <v>45721</v>
      </c>
      <c r="B12">
        <v>24</v>
      </c>
      <c r="D12"/>
      <c r="E12" s="23">
        <v>7</v>
      </c>
      <c r="F12" s="24">
        <f t="shared" si="0"/>
        <v>45839</v>
      </c>
      <c r="G12" s="14">
        <f>IF(SUMIFS(Grafiek!B:B,Grafiek!A:A,"&gt;="&amp;F12,Grafiek!A:A,"&lt;"&amp;F13)=0,"",SUMIFS(Grafiek!B:B,Grafiek!A:A,"&gt;="&amp;F12,Grafiek!A:A,"&lt;"&amp;F13))</f>
        <v>135</v>
      </c>
      <c r="H12" s="14" t="str">
        <f>IF(OR($G$6="",$G$7=""),"kan niet",IF(AND(G12&lt;&gt;"",G13=""),G12,IF(G12="",_xlfn.FORECAST.ETS(E12,$G$6:$G11,$E$6:$E11,12,1),"")))</f>
        <v/>
      </c>
      <c r="I12" s="14" t="str">
        <f>IF(OR($G$6="",$G$7=""),"kan niet",IF(AND(G12&lt;&gt;"",G13=""),G12,IF(G12="",H12-_xlfn.FORECAST.ETS.CONFINT(E12,$G$6:$G11,$E$6:$E11,Grafiek!$G$3,12,1),"")))</f>
        <v/>
      </c>
      <c r="J12" s="14" t="str">
        <f>IF(OR($G$6="",$G$7=""),"kan niet",IF(AND(G12&lt;&gt;"",G13=""),G12,IF(G12="",H12+_xlfn.FORECAST.ETS.CONFINT(E12,$G$6:$G11,$E$6:$E11,Grafiek!$H$3,12,1),"")))</f>
        <v/>
      </c>
    </row>
    <row r="13" spans="1:23" x14ac:dyDescent="0.3">
      <c r="A13" s="22">
        <v>45731</v>
      </c>
      <c r="B13">
        <v>22</v>
      </c>
      <c r="D13"/>
      <c r="E13" s="23">
        <v>8</v>
      </c>
      <c r="F13" s="24">
        <f t="shared" si="0"/>
        <v>45870</v>
      </c>
      <c r="G13" s="14">
        <f>IF(SUMIFS(Grafiek!B:B,Grafiek!A:A,"&gt;="&amp;F13,Grafiek!A:A,"&lt;"&amp;F14)=0,"",SUMIFS(Grafiek!B:B,Grafiek!A:A,"&gt;="&amp;F13,Grafiek!A:A,"&lt;"&amp;F14))</f>
        <v>145</v>
      </c>
      <c r="H13" s="14" t="str">
        <f>IF(OR($G$6="",$G$7=""),"kan niet",IF(AND(G13&lt;&gt;"",G14=""),G13,IF(G13="",_xlfn.FORECAST.ETS(E13,$G$6:$G12,$E$6:$E12,12,1),"")))</f>
        <v/>
      </c>
      <c r="I13" s="14" t="str">
        <f>IF(OR($G$6="",$G$7=""),"kan niet",IF(AND(G13&lt;&gt;"",G14=""),G13,IF(G13="",H13-_xlfn.FORECAST.ETS.CONFINT(E13,$G$6:$G12,$E$6:$E12,Grafiek!$G$3,12,1),"")))</f>
        <v/>
      </c>
      <c r="J13" s="14" t="str">
        <f>IF(OR($G$6="",$G$7=""),"kan niet",IF(AND(G13&lt;&gt;"",G14=""),G13,IF(G13="",H13+_xlfn.FORECAST.ETS.CONFINT(E13,$G$6:$G12,$E$6:$E12,Grafiek!$H$3,12,1),"")))</f>
        <v/>
      </c>
    </row>
    <row r="14" spans="1:23" x14ac:dyDescent="0.3">
      <c r="A14" s="22">
        <v>45738</v>
      </c>
      <c r="B14">
        <v>25</v>
      </c>
      <c r="D14"/>
      <c r="E14" s="23">
        <v>9</v>
      </c>
      <c r="F14" s="24">
        <f t="shared" si="0"/>
        <v>45901</v>
      </c>
      <c r="G14" s="14">
        <f>IF(SUMIFS(Grafiek!B:B,Grafiek!A:A,"&gt;="&amp;F14,Grafiek!A:A,"&lt;"&amp;F15)=0,"",SUMIFS(Grafiek!B:B,Grafiek!A:A,"&gt;="&amp;F14,Grafiek!A:A,"&lt;"&amp;F15))</f>
        <v>142</v>
      </c>
      <c r="H14" s="14" t="str">
        <f>IF(OR($G$6="",$G$7=""),"kan niet",IF(AND(G14&lt;&gt;"",G15=""),G14,IF(G14="",_xlfn.FORECAST.ETS(E14,$G$6:$G13,$E$6:$E13,12,1),"")))</f>
        <v/>
      </c>
      <c r="I14" s="14" t="str">
        <f>IF(OR($G$6="",$G$7=""),"kan niet",IF(AND(G14&lt;&gt;"",G15=""),G14,IF(G14="",H14-_xlfn.FORECAST.ETS.CONFINT(E14,$G$6:$G13,$E$6:$E13,Grafiek!$G$3,12,1),"")))</f>
        <v/>
      </c>
      <c r="J14" s="14" t="str">
        <f>IF(OR($G$6="",$G$7=""),"kan niet",IF(AND(G14&lt;&gt;"",G15=""),G14,IF(G14="",H14+_xlfn.FORECAST.ETS.CONFINT(E14,$G$6:$G13,$E$6:$E13,Grafiek!$H$3,12,1),"")))</f>
        <v/>
      </c>
    </row>
    <row r="15" spans="1:23" x14ac:dyDescent="0.3">
      <c r="A15" s="22">
        <v>45748</v>
      </c>
      <c r="B15">
        <v>28</v>
      </c>
      <c r="D15"/>
      <c r="E15" s="23">
        <v>10</v>
      </c>
      <c r="F15" s="24">
        <f t="shared" si="0"/>
        <v>45931</v>
      </c>
      <c r="G15" s="14">
        <f>IF(SUMIFS(Grafiek!B:B,Grafiek!A:A,"&gt;="&amp;F15,Grafiek!A:A,"&lt;"&amp;F16)=0,"",SUMIFS(Grafiek!B:B,Grafiek!A:A,"&gt;="&amp;F15,Grafiek!A:A,"&lt;"&amp;F16))</f>
        <v>159</v>
      </c>
      <c r="H15" s="14">
        <f>IF(OR($G$6="",$G$7=""),"kan niet",IF(AND(G15&lt;&gt;"",G16=""),G15,IF(G15="",_xlfn.FORECAST.ETS(E15,$G$6:$G14,$E$6:$E14,12,1),"")))</f>
        <v>159</v>
      </c>
      <c r="I15" s="14">
        <f>IF(OR($G$6="",$G$7=""),"kan niet",IF(AND(G15&lt;&gt;"",G16=""),G15,IF(G15="",H15-_xlfn.FORECAST.ETS.CONFINT(E15,$G$6:$G14,$E$6:$E14,Grafiek!$G$3,12,1),"")))</f>
        <v>159</v>
      </c>
      <c r="J15" s="14">
        <f>IF(OR($G$6="",$G$7=""),"kan niet",IF(AND(G15&lt;&gt;"",G16=""),G15,IF(G15="",H15+_xlfn.FORECAST.ETS.CONFINT(E15,$G$6:$G14,$E$6:$E14,Grafiek!$H$3,12,1),"")))</f>
        <v>159</v>
      </c>
    </row>
    <row r="16" spans="1:23" x14ac:dyDescent="0.3">
      <c r="A16" s="22">
        <v>45765</v>
      </c>
      <c r="B16">
        <v>31</v>
      </c>
      <c r="D16"/>
      <c r="E16" s="23">
        <v>11</v>
      </c>
      <c r="F16" s="24">
        <f t="shared" si="0"/>
        <v>45962</v>
      </c>
      <c r="G16" s="14" t="str">
        <f>IF(SUMIFS(Grafiek!B:B,Grafiek!A:A,"&gt;="&amp;F16,Grafiek!A:A,"&lt;"&amp;F17)=0,"",SUMIFS(Grafiek!B:B,Grafiek!A:A,"&gt;="&amp;F16,Grafiek!A:A,"&lt;"&amp;F17))</f>
        <v/>
      </c>
      <c r="H16" s="14">
        <f>IF(OR($G$6="",$G$7=""),"kan niet",IF(AND(G16&lt;&gt;"",G17=""),G16,IF(G16="",_xlfn.FORECAST.ETS(E16,$G$6:$G15,$E$6:$E15,12,1),"")))</f>
        <v>171.72972071020823</v>
      </c>
      <c r="I16" s="14">
        <f>IF(OR($G$6="",$G$7=""),"kan niet",IF(AND(G16&lt;&gt;"",G17=""),G16,IF(G16="",H16-_xlfn.FORECAST.ETS.CONFINT(E16,$G$6:$G15,$E$6:$E15,Grafiek!$G$3,12,1),"")))</f>
        <v>156.88020839262177</v>
      </c>
      <c r="J16" s="14">
        <f>IF(OR($G$6="",$G$7=""),"kan niet",IF(AND(G16&lt;&gt;"",G17=""),G16,IF(G16="",H16+_xlfn.FORECAST.ETS.CONFINT(E16,$G$6:$G15,$E$6:$E15,Grafiek!$H$3,12,1),"")))</f>
        <v>186.57923302779469</v>
      </c>
    </row>
    <row r="17" spans="1:10" x14ac:dyDescent="0.3">
      <c r="A17" s="22">
        <v>45777</v>
      </c>
      <c r="B17">
        <v>34</v>
      </c>
      <c r="D17"/>
      <c r="E17" s="23">
        <v>12</v>
      </c>
      <c r="F17" s="24">
        <f t="shared" si="0"/>
        <v>45992</v>
      </c>
      <c r="G17" s="14" t="str">
        <f>IF(SUMIFS(Grafiek!B:B,Grafiek!A:A,"&gt;="&amp;F17,Grafiek!A:A,"&lt;"&amp;F18)=0,"",SUMIFS(Grafiek!B:B,Grafiek!A:A,"&gt;="&amp;F17,Grafiek!A:A,"&lt;"&amp;F18))</f>
        <v/>
      </c>
      <c r="H17" s="14">
        <f>IF(OR($G$6="",$G$7=""),"kan niet",IF(AND(G17&lt;&gt;"",G18=""),G17,IF(G17="",_xlfn.FORECAST.ETS(E17,$G$6:$G16,$E$6:$E16,12,1),"")))</f>
        <v>182.50374129785069</v>
      </c>
      <c r="I17" s="14">
        <f>IF(OR($G$6="",$G$7=""),"kan niet",IF(AND(G17&lt;&gt;"",G18=""),G17,IF(G17="",H17-_xlfn.FORECAST.ETS.CONFINT(E17,$G$6:$G16,$E$6:$E16,Grafiek!$G$3,12,1),"")))</f>
        <v>167.65416215760916</v>
      </c>
      <c r="J17" s="14">
        <f>IF(OR($G$6="",$G$7=""),"kan niet",IF(AND(G17&lt;&gt;"",G18=""),G17,IF(G17="",H17+_xlfn.FORECAST.ETS.CONFINT(E17,$G$6:$G16,$E$6:$E16,Grafiek!$H$3,12,1),"")))</f>
        <v>197.35332043809223</v>
      </c>
    </row>
    <row r="18" spans="1:10" x14ac:dyDescent="0.3">
      <c r="A18" s="22">
        <v>45782</v>
      </c>
      <c r="B18">
        <v>37</v>
      </c>
      <c r="D18"/>
      <c r="E18" s="23">
        <v>13</v>
      </c>
      <c r="F18" s="24">
        <f t="shared" si="0"/>
        <v>46023</v>
      </c>
      <c r="G18" s="14" t="str">
        <f>IF(SUMIFS(Grafiek!B:B,Grafiek!A:A,"&gt;="&amp;F18,Grafiek!A:A,"&lt;"&amp;F19)=0,"",SUMIFS(Grafiek!B:B,Grafiek!A:A,"&gt;="&amp;F18,Grafiek!A:A,"&lt;"&amp;F19))</f>
        <v/>
      </c>
      <c r="H18" s="14">
        <f>IF(OR($G$6="",$G$7=""),"kan niet",IF(AND(G18&lt;&gt;"",G19=""),G18,IF(G18="",_xlfn.FORECAST.ETS(E18,$G$6:$G17,$E$6:$E17,12,1),"")))</f>
        <v>193.27776188549319</v>
      </c>
      <c r="I18" s="14">
        <f>IF(OR($G$6="",$G$7=""),"kan niet",IF(AND(G18&lt;&gt;"",G19=""),G18,IF(G18="",H18-_xlfn.FORECAST.ETS.CONFINT(E18,$G$6:$G17,$E$6:$E17,Grafiek!$G$3,12,1),"")))</f>
        <v>178.42806395016285</v>
      </c>
      <c r="J18" s="14">
        <f>IF(OR($G$6="",$G$7=""),"kan niet",IF(AND(G18&lt;&gt;"",G19=""),G18,IF(G18="",H18+_xlfn.FORECAST.ETS.CONFINT(E18,$G$6:$G17,$E$6:$E17,Grafiek!$H$3,12,1),"")))</f>
        <v>208.12745982082353</v>
      </c>
    </row>
    <row r="19" spans="1:10" x14ac:dyDescent="0.3">
      <c r="A19" s="22">
        <v>45785</v>
      </c>
      <c r="B19">
        <v>40</v>
      </c>
      <c r="D19"/>
      <c r="E19" s="23">
        <v>14</v>
      </c>
      <c r="F19" s="24">
        <f t="shared" si="0"/>
        <v>46054</v>
      </c>
      <c r="G19" s="14" t="str">
        <f>IF(SUMIFS(Grafiek!B:B,Grafiek!A:A,"&gt;="&amp;F19,Grafiek!A:A,"&lt;"&amp;F20)=0,"",SUMIFS(Grafiek!B:B,Grafiek!A:A,"&gt;="&amp;F19,Grafiek!A:A,"&lt;"&amp;F20))</f>
        <v/>
      </c>
      <c r="H19" s="14">
        <f>IF(OR($G$6="",$G$7=""),"kan niet",IF(AND(G19&lt;&gt;"",G20=""),G19,IF(G19="",_xlfn.FORECAST.ETS(E19,$G$6:$G18,$E$6:$E18,12,1),"")))</f>
        <v>204.05178247313569</v>
      </c>
      <c r="I19" s="14">
        <f>IF(OR($G$6="",$G$7=""),"kan niet",IF(AND(G19&lt;&gt;"",G20=""),G19,IF(G19="",H19-_xlfn.FORECAST.ETS.CONFINT(E19,$G$6:$G18,$E$6:$E18,Grafiek!$G$3,12,1),"")))</f>
        <v>189.20189892238164</v>
      </c>
      <c r="J19" s="14">
        <f>IF(OR($G$6="",$G$7=""),"kan niet",IF(AND(G19&lt;&gt;"",G20=""),G19,IF(G19="",H19+_xlfn.FORECAST.ETS.CONFINT(E19,$G$6:$G18,$E$6:$E18,Grafiek!$H$3,12,1),"")))</f>
        <v>218.90166602388973</v>
      </c>
    </row>
    <row r="20" spans="1:10" x14ac:dyDescent="0.3">
      <c r="A20" s="22">
        <v>45796</v>
      </c>
      <c r="B20">
        <v>43</v>
      </c>
      <c r="D20"/>
      <c r="E20" s="23">
        <v>15</v>
      </c>
      <c r="F20" s="24">
        <f t="shared" si="0"/>
        <v>46082</v>
      </c>
      <c r="G20" s="14" t="str">
        <f>IF(SUMIFS(Grafiek!B:B,Grafiek!A:A,"&gt;="&amp;F20,Grafiek!A:A,"&lt;"&amp;F21)=0,"",SUMIFS(Grafiek!B:B,Grafiek!A:A,"&gt;="&amp;F20,Grafiek!A:A,"&lt;"&amp;F21))</f>
        <v/>
      </c>
      <c r="H20" s="14">
        <f>IF(OR($G$6="",$G$7=""),"kan niet",IF(AND(G20&lt;&gt;"",G21=""),G20,IF(G20="",_xlfn.FORECAST.ETS(E20,$G$6:$G19,$E$6:$E19,12,1),"")))</f>
        <v>214.82580306077816</v>
      </c>
      <c r="I20" s="14">
        <f>IF(OR($G$6="",$G$7=""),"kan niet",IF(AND(G20&lt;&gt;"",G21=""),G20,IF(G20="",H20-_xlfn.FORECAST.ETS.CONFINT(E20,$G$6:$G19,$E$6:$E19,Grafiek!$G$3,12,1),"")))</f>
        <v>199.97565222788981</v>
      </c>
      <c r="J20" s="14">
        <f>IF(OR($G$6="",$G$7=""),"kan niet",IF(AND(G20&lt;&gt;"",G21=""),G20,IF(G20="",H20+_xlfn.FORECAST.ETS.CONFINT(E20,$G$6:$G19,$E$6:$E19,Grafiek!$H$3,12,1),"")))</f>
        <v>229.6759538936665</v>
      </c>
    </row>
    <row r="21" spans="1:10" x14ac:dyDescent="0.3">
      <c r="A21" s="22">
        <v>45834</v>
      </c>
      <c r="B21">
        <v>40</v>
      </c>
      <c r="D21"/>
      <c r="E21" s="23">
        <v>16</v>
      </c>
      <c r="F21" s="24">
        <f t="shared" si="0"/>
        <v>46113</v>
      </c>
      <c r="G21" s="14" t="str">
        <f>IF(SUMIFS(Grafiek!B:B,Grafiek!A:A,"&gt;="&amp;F21,Grafiek!A:A,"&lt;"&amp;F22)=0,"",SUMIFS(Grafiek!B:B,Grafiek!A:A,"&gt;="&amp;F21,Grafiek!A:A,"&lt;"&amp;F22))</f>
        <v/>
      </c>
      <c r="H21" s="14">
        <f>IF(OR($G$6="",$G$7=""),"kan niet",IF(AND(G21&lt;&gt;"",G22=""),G21,IF(G21="",_xlfn.FORECAST.ETS(E21,$G$6:$G20,$E$6:$E20,12,1),"")))</f>
        <v>225.59982364842065</v>
      </c>
      <c r="I21" s="14">
        <f>IF(OR($G$6="",$G$7=""),"kan niet",IF(AND(G21&lt;&gt;"",G22=""),G21,IF(G21="",H21-_xlfn.FORECAST.ETS.CONFINT(E21,$G$6:$G20,$E$6:$E20,Grafiek!$G$3,12,1),"")))</f>
        <v>210.74930902257952</v>
      </c>
      <c r="J21" s="14">
        <f>IF(OR($G$6="",$G$7=""),"kan niet",IF(AND(G21&lt;&gt;"",G22=""),G21,IF(G21="",H21+_xlfn.FORECAST.ETS.CONFINT(E21,$G$6:$G20,$E$6:$E20,Grafiek!$H$3,12,1),"")))</f>
        <v>240.45033827426178</v>
      </c>
    </row>
    <row r="22" spans="1:10" x14ac:dyDescent="0.3">
      <c r="A22" s="22">
        <v>45834</v>
      </c>
      <c r="B22">
        <v>40</v>
      </c>
      <c r="D22"/>
      <c r="E22" s="23">
        <v>17</v>
      </c>
      <c r="F22" s="24">
        <f t="shared" si="0"/>
        <v>46143</v>
      </c>
      <c r="G22" s="14" t="str">
        <f>IF(SUMIFS(Grafiek!B:B,Grafiek!A:A,"&gt;="&amp;F22,Grafiek!A:A,"&lt;"&amp;F23)=0,"",SUMIFS(Grafiek!B:B,Grafiek!A:A,"&gt;="&amp;F22,Grafiek!A:A,"&lt;"&amp;F23))</f>
        <v/>
      </c>
      <c r="H22" s="14">
        <f>IF(OR($G$6="",$G$7=""),"kan niet",IF(AND(G22&lt;&gt;"",G23=""),G22,IF(G22="",_xlfn.FORECAST.ETS(E22,$G$6:$G21,$E$6:$E21,12,1),"")))</f>
        <v>236.37384423606312</v>
      </c>
      <c r="I22" s="14">
        <f>IF(OR($G$6="",$G$7=""),"kan niet",IF(AND(G22&lt;&gt;"",G23=""),G22,IF(G22="",H22-_xlfn.FORECAST.ETS.CONFINT(E22,$G$6:$G21,$E$6:$E21,Grafiek!$G$3,12,1),"")))</f>
        <v>221.5228544655007</v>
      </c>
      <c r="J22" s="14">
        <f>IF(OR($G$6="",$G$7=""),"kan niet",IF(AND(G22&lt;&gt;"",G23=""),G22,IF(G22="",H22+_xlfn.FORECAST.ETS.CONFINT(E22,$G$6:$G21,$E$6:$E21,Grafiek!$H$3,12,1),"")))</f>
        <v>251.22483400662554</v>
      </c>
    </row>
    <row r="23" spans="1:10" x14ac:dyDescent="0.3">
      <c r="A23" s="22">
        <v>45835</v>
      </c>
      <c r="B23">
        <v>39</v>
      </c>
      <c r="E23" s="23">
        <v>18</v>
      </c>
      <c r="F23" s="24">
        <f t="shared" si="0"/>
        <v>46174</v>
      </c>
      <c r="G23" s="14" t="str">
        <f>IF(SUMIFS(Grafiek!B:B,Grafiek!A:A,"&gt;="&amp;F23,Grafiek!A:A,"&lt;"&amp;Grafiek!F24)=0,"",SUMIFS(Grafiek!B:B,Grafiek!A:A,"&gt;="&amp;F23,Grafiek!A:A,"&lt;"&amp;Grafiek!F24))</f>
        <v/>
      </c>
      <c r="H23" s="14">
        <f>IF(OR($G$6="",$G$7=""),"kan niet",IF(AND(G23&lt;&gt;"",Grafiek!G24=""),G23,IF(G23="",_xlfn.FORECAST.ETS(E23,$G$6:$G22,$E$6:$E22,12,1),"")))</f>
        <v>247.14786482370562</v>
      </c>
      <c r="I23" s="14">
        <f>IF(OR($G$6="",$G$7=""),"kan niet",IF(AND(G23&lt;&gt;"",Grafiek!G24=""),G23,IF(G23="",H23-_xlfn.FORECAST.ETS.CONFINT(E23,$G$6:$G22,$E$6:$E22,Grafiek!$G$3,12,1),"")))</f>
        <v>232.29627371989955</v>
      </c>
      <c r="J23" s="14">
        <f>IF(OR($G$6="",$G$7=""),"kan niet",IF(AND(G23&lt;&gt;"",Grafiek!G24=""),G23,IF(G23="",H23+_xlfn.FORECAST.ETS.CONFINT(E23,$G$6:$G22,$E$6:$E22,Grafiek!$H$3,12,1),"")))</f>
        <v>261.99945592751169</v>
      </c>
    </row>
    <row r="24" spans="1:10" x14ac:dyDescent="0.3">
      <c r="A24" s="22">
        <v>45842</v>
      </c>
      <c r="B24">
        <v>42</v>
      </c>
      <c r="F24" s="28">
        <f t="shared" si="0"/>
        <v>46204</v>
      </c>
    </row>
    <row r="25" spans="1:10" x14ac:dyDescent="0.3">
      <c r="A25" s="22">
        <v>45849</v>
      </c>
      <c r="B25">
        <v>45</v>
      </c>
    </row>
    <row r="26" spans="1:10" x14ac:dyDescent="0.3">
      <c r="A26" s="22">
        <v>45856</v>
      </c>
      <c r="B26">
        <v>48</v>
      </c>
    </row>
    <row r="27" spans="1:10" x14ac:dyDescent="0.3">
      <c r="A27" s="22">
        <v>45881</v>
      </c>
      <c r="B27">
        <v>55</v>
      </c>
    </row>
    <row r="28" spans="1:10" x14ac:dyDescent="0.3">
      <c r="A28" s="22">
        <v>45882</v>
      </c>
      <c r="B28">
        <v>45</v>
      </c>
    </row>
    <row r="29" spans="1:10" x14ac:dyDescent="0.3">
      <c r="A29" s="22">
        <v>45884</v>
      </c>
      <c r="B29">
        <v>45</v>
      </c>
    </row>
    <row r="30" spans="1:10" x14ac:dyDescent="0.3">
      <c r="A30" s="22">
        <v>45901</v>
      </c>
      <c r="B30">
        <v>48</v>
      </c>
    </row>
    <row r="31" spans="1:10" x14ac:dyDescent="0.3">
      <c r="A31" s="22">
        <v>45912</v>
      </c>
      <c r="B31">
        <v>48</v>
      </c>
    </row>
    <row r="32" spans="1:10" x14ac:dyDescent="0.3">
      <c r="A32" s="22">
        <v>45916</v>
      </c>
      <c r="B32">
        <v>46</v>
      </c>
    </row>
    <row r="33" spans="1:2" x14ac:dyDescent="0.3">
      <c r="A33" s="22">
        <v>45945</v>
      </c>
      <c r="B33">
        <v>40</v>
      </c>
    </row>
    <row r="34" spans="1:2" x14ac:dyDescent="0.3">
      <c r="A34" s="22">
        <v>45948</v>
      </c>
      <c r="B34">
        <v>61</v>
      </c>
    </row>
    <row r="35" spans="1:2" x14ac:dyDescent="0.3">
      <c r="A35" s="22">
        <v>45952</v>
      </c>
      <c r="B35">
        <v>58</v>
      </c>
    </row>
    <row r="36" spans="1:2" x14ac:dyDescent="0.3">
      <c r="A36" s="9"/>
      <c r="B36" s="10"/>
    </row>
  </sheetData>
  <dataValidations count="2">
    <dataValidation type="list" allowBlank="1" showInputMessage="1" showErrorMessage="1" sqref="H2" xr:uid="{DA3114C8-E22F-4380-ACE2-650077CFEB6D}">
      <formula1>$V$1:$V$1</formula1>
    </dataValidation>
    <dataValidation type="list" allowBlank="1" showInputMessage="1" showErrorMessage="1" sqref="G2" xr:uid="{1B86901C-CCD9-4856-9522-AC9AB3D32FC9}">
      <formula1>"1,2,3,4,5,6,7,8,9,10,11,12"</formula1>
    </dataValidation>
  </dataValidation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B83A-FB8E-4244-9BDE-4A942CEDD546}">
  <dimension ref="A1:AC36"/>
  <sheetViews>
    <sheetView showGridLines="0" workbookViewId="0"/>
  </sheetViews>
  <sheetFormatPr defaultRowHeight="14.4" x14ac:dyDescent="0.3"/>
  <cols>
    <col min="1" max="1" width="11.44140625" style="8" customWidth="1"/>
    <col min="2" max="2" width="8.77734375" style="8" customWidth="1"/>
    <col min="3" max="4" width="2.77734375" style="8" customWidth="1"/>
    <col min="5" max="5" width="6.33203125" style="8" bestFit="1" customWidth="1"/>
    <col min="6" max="10" width="11.5546875" style="8" customWidth="1"/>
    <col min="11" max="11" width="11.109375" style="8" customWidth="1"/>
    <col min="12" max="12" width="12.44140625" style="8" customWidth="1"/>
    <col min="13" max="13" width="12.5546875" style="8" customWidth="1"/>
    <col min="14" max="23" width="8.88671875" style="8"/>
    <col min="24" max="24" width="8.88671875" style="8" customWidth="1"/>
    <col min="25" max="26" width="9" style="8" customWidth="1"/>
    <col min="27" max="27" width="3.77734375" style="8" customWidth="1"/>
    <col min="28" max="28" width="8.88671875" style="8" customWidth="1"/>
    <col min="29" max="29" width="9" style="8" customWidth="1"/>
    <col min="30" max="31" width="8.88671875" style="8" customWidth="1"/>
    <col min="32" max="16384" width="8.88671875" style="8"/>
  </cols>
  <sheetData>
    <row r="1" spans="1:29" x14ac:dyDescent="0.3">
      <c r="D1"/>
      <c r="E1"/>
      <c r="F1" s="17" t="s">
        <v>15</v>
      </c>
      <c r="G1" s="18" t="s">
        <v>16</v>
      </c>
      <c r="H1" s="18"/>
      <c r="I1"/>
      <c r="J1" s="22"/>
      <c r="K1"/>
      <c r="L1"/>
      <c r="M1"/>
      <c r="AC1" s="9"/>
    </row>
    <row r="2" spans="1:29" x14ac:dyDescent="0.3">
      <c r="D2"/>
      <c r="E2"/>
      <c r="F2" s="17" t="s">
        <v>17</v>
      </c>
      <c r="G2" s="19">
        <v>3</v>
      </c>
      <c r="H2" s="19">
        <v>2025</v>
      </c>
      <c r="I2"/>
      <c r="J2" s="22"/>
      <c r="K2" s="20" t="str">
        <f>IF(H6="kan niet","Die moeten gevuld zijn. Maak een juiste keuze!","")</f>
        <v/>
      </c>
      <c r="L2"/>
      <c r="M2"/>
    </row>
    <row r="3" spans="1:29" x14ac:dyDescent="0.3">
      <c r="D3"/>
      <c r="E3"/>
      <c r="F3" s="26" t="s">
        <v>18</v>
      </c>
      <c r="G3" s="27">
        <v>0.95</v>
      </c>
      <c r="H3" s="27">
        <v>0.95</v>
      </c>
      <c r="I3"/>
      <c r="J3"/>
      <c r="K3"/>
      <c r="L3"/>
      <c r="M3"/>
    </row>
    <row r="4" spans="1:29" x14ac:dyDescent="0.3">
      <c r="D4"/>
      <c r="E4"/>
      <c r="F4" s="17"/>
      <c r="G4"/>
      <c r="H4"/>
      <c r="I4"/>
      <c r="J4"/>
      <c r="K4"/>
      <c r="L4"/>
      <c r="M4"/>
    </row>
    <row r="5" spans="1:29" ht="43.2" x14ac:dyDescent="0.3">
      <c r="A5" s="15" t="s">
        <v>0</v>
      </c>
      <c r="B5" s="15" t="s">
        <v>1</v>
      </c>
      <c r="D5"/>
      <c r="E5" s="11" t="s">
        <v>10</v>
      </c>
      <c r="F5" s="11" t="s">
        <v>11</v>
      </c>
      <c r="G5" s="11" t="s">
        <v>1</v>
      </c>
      <c r="H5" s="12" t="s">
        <v>12</v>
      </c>
      <c r="I5" s="12" t="s">
        <v>13</v>
      </c>
      <c r="J5" s="13" t="s">
        <v>14</v>
      </c>
      <c r="L5" s="16" t="str">
        <f t="shared" ref="L5:L23" si="0">F5</f>
        <v>As</v>
      </c>
      <c r="M5" s="16" t="s">
        <v>1</v>
      </c>
      <c r="N5" s="16" t="str">
        <f>H5</f>
        <v>Voorspellen</v>
      </c>
      <c r="O5" s="16" t="str">
        <f>I5</f>
        <v>Laagste betrouwbaarheids grens</v>
      </c>
      <c r="P5" s="16" t="str">
        <f>J5</f>
        <v>Hoogste betrouwbaarheids grens</v>
      </c>
    </row>
    <row r="6" spans="1:29" x14ac:dyDescent="0.3">
      <c r="A6" s="22">
        <v>45662</v>
      </c>
      <c r="B6">
        <v>25</v>
      </c>
      <c r="D6"/>
      <c r="E6" s="23">
        <v>1</v>
      </c>
      <c r="F6" s="24">
        <f>DATE(H2,G2,1)</f>
        <v>45717</v>
      </c>
      <c r="G6" s="14">
        <f t="shared" ref="G6:G23" si="1">IF(SUMIFS(B:B,A:A,"&gt;="&amp;F6,A:A,"&lt;"&amp;F7)=0,"",SUMIFS(B:B,A:A,"&gt;="&amp;F6,A:A,"&lt;"&amp;F7))</f>
        <v>71</v>
      </c>
      <c r="H6" s="14" t="str">
        <f>IF(OR($G$6="",$G$7=""),"kan niet",IF(AND(G6&lt;&gt;"",G7=""),G6,IF(G6="",_xlfn.FORECAST.ETS(E6,$G5:$G$6,$E5:$E$6,12,1),"")))</f>
        <v/>
      </c>
      <c r="I6" s="14" t="str">
        <f>IF(OR($G$6="",$G$7=""),"kan niet",IF(AND(G6&lt;&gt;"",G7=""),G6,IF(G6="",H6-_xlfn.FORECAST.ETS.CONFINT(E6,$G5:$G$6,$E5:$E$6,$G$3,12,1),"")))</f>
        <v/>
      </c>
      <c r="J6" s="14" t="str">
        <f>IF(OR($G$6="",$G$7=""),"kan niet",IF(AND(G6&lt;&gt;"",G7=""),G6,IF(G6="",H6+_xlfn.FORECAST.ETS.CONFINT(E6,$G5:$G$6,$E5:$E$6,$H$3,12,1),"")))</f>
        <v/>
      </c>
      <c r="L6" s="25">
        <f t="shared" si="0"/>
        <v>45717</v>
      </c>
      <c r="M6" s="21">
        <f t="shared" ref="M6:M23" si="2">IF(G6="",NA(),G6)</f>
        <v>71</v>
      </c>
      <c r="N6" s="21" t="e">
        <f t="shared" ref="N6:N23" si="3">IF(H6="",NA(),H6)</f>
        <v>#N/A</v>
      </c>
      <c r="O6" s="21" t="e">
        <f t="shared" ref="O6:O23" si="4">IF(I6="",NA(),I6)</f>
        <v>#N/A</v>
      </c>
      <c r="P6" s="21" t="e">
        <f t="shared" ref="P6:P23" si="5">IF(J6="",NA(),J6)</f>
        <v>#N/A</v>
      </c>
    </row>
    <row r="7" spans="1:29" x14ac:dyDescent="0.3">
      <c r="A7" s="22">
        <v>45669</v>
      </c>
      <c r="B7">
        <v>18</v>
      </c>
      <c r="D7"/>
      <c r="E7" s="23">
        <v>2</v>
      </c>
      <c r="F7" s="24">
        <f t="shared" ref="F7:F24" si="6">DATE(YEAR(F6),MONTH(F6)+1,1)</f>
        <v>45748</v>
      </c>
      <c r="G7" s="14">
        <f t="shared" si="1"/>
        <v>93</v>
      </c>
      <c r="H7" s="14" t="str">
        <f>IF(OR($G$6="",$G$7=""),"kan niet",IF(AND(G7&lt;&gt;"",G8=""),G7,IF(G7="",_xlfn.FORECAST.ETS(E7,$G6:$G$6,$E6:$E$6,12,1),"")))</f>
        <v/>
      </c>
      <c r="I7" s="14" t="str">
        <f>IF(OR($G$6="",$G$7=""),"kan niet",IF(AND(G7&lt;&gt;"",G8=""),G7,IF(G7="",H7-_xlfn.FORECAST.ETS.CONFINT(E7,$G6:$G$6,$E6:$E$6,$G$3,12,1),"")))</f>
        <v/>
      </c>
      <c r="J7" s="14" t="str">
        <f>IF(OR($G$6="",$G$7=""),"kan niet",IF(AND(G7&lt;&gt;"",G8=""),G7,IF(G7="",H7+_xlfn.FORECAST.ETS.CONFINT(E7,$G6:$G$6,$E6:$E$6,$H$3,12,1),"")))</f>
        <v/>
      </c>
      <c r="L7" s="25">
        <f t="shared" si="0"/>
        <v>45748</v>
      </c>
      <c r="M7" s="21">
        <f t="shared" si="2"/>
        <v>93</v>
      </c>
      <c r="N7" s="21" t="e">
        <f t="shared" si="3"/>
        <v>#N/A</v>
      </c>
      <c r="O7" s="21" t="e">
        <f t="shared" si="4"/>
        <v>#N/A</v>
      </c>
      <c r="P7" s="21" t="e">
        <f t="shared" si="5"/>
        <v>#N/A</v>
      </c>
    </row>
    <row r="8" spans="1:29" x14ac:dyDescent="0.3">
      <c r="A8" s="22">
        <v>45676</v>
      </c>
      <c r="B8">
        <v>21</v>
      </c>
      <c r="D8"/>
      <c r="E8" s="23">
        <v>3</v>
      </c>
      <c r="F8" s="24">
        <f t="shared" si="6"/>
        <v>45778</v>
      </c>
      <c r="G8" s="14">
        <f t="shared" si="1"/>
        <v>120</v>
      </c>
      <c r="H8" s="14" t="str">
        <f>IF(OR($G$6="",$G$7=""),"kan niet",IF(AND(G8&lt;&gt;"",G9=""),G8,IF(G8="",_xlfn.FORECAST.ETS(E8,$G$6:$G7,$E$6:$E7,12,1),"")))</f>
        <v/>
      </c>
      <c r="I8" s="14" t="str">
        <f>IF(OR($G$6="",$G$7=""),"kan niet",IF(AND(G8&lt;&gt;"",G9=""),G8,IF(G8="",H8-_xlfn.FORECAST.ETS.CONFINT(E8,$G$6:$G7,$E$6:$E7,$G$3,12,1),"")))</f>
        <v/>
      </c>
      <c r="J8" s="14" t="str">
        <f>IF(OR($G$6="",$G$7=""),"kan niet",IF(AND(G8&lt;&gt;"",G9=""),G8,IF(G8="",H8+_xlfn.FORECAST.ETS.CONFINT(E8,$G$6:$G7,$E$6:$E7,$H$3,12,1),"")))</f>
        <v/>
      </c>
      <c r="L8" s="25">
        <f t="shared" si="0"/>
        <v>45778</v>
      </c>
      <c r="M8" s="21">
        <f t="shared" si="2"/>
        <v>120</v>
      </c>
      <c r="N8" s="21" t="e">
        <f t="shared" si="3"/>
        <v>#N/A</v>
      </c>
      <c r="O8" s="21" t="e">
        <f t="shared" si="4"/>
        <v>#N/A</v>
      </c>
      <c r="P8" s="21" t="e">
        <f t="shared" si="5"/>
        <v>#N/A</v>
      </c>
    </row>
    <row r="9" spans="1:29" x14ac:dyDescent="0.3">
      <c r="A9" s="22">
        <v>45706</v>
      </c>
      <c r="B9">
        <v>24</v>
      </c>
      <c r="D9"/>
      <c r="E9" s="23">
        <v>4</v>
      </c>
      <c r="F9" s="24">
        <f t="shared" si="6"/>
        <v>45809</v>
      </c>
      <c r="G9" s="14">
        <f t="shared" si="1"/>
        <v>119</v>
      </c>
      <c r="H9" s="14" t="str">
        <f>IF(OR($G$6="",$G$7=""),"kan niet",IF(AND(G9&lt;&gt;"",G10=""),G9,IF(G9="",_xlfn.FORECAST.ETS(E9,$G$6:$G8,$E$6:$E8,12,1),"")))</f>
        <v/>
      </c>
      <c r="I9" s="14" t="str">
        <f>IF(OR($G$6="",$G$7=""),"kan niet",IF(AND(G9&lt;&gt;"",G10=""),G9,IF(G9="",H9-_xlfn.FORECAST.ETS.CONFINT(E9,$G$6:$G8,$E$6:$E8,$G$3,12,1),"")))</f>
        <v/>
      </c>
      <c r="J9" s="14" t="str">
        <f>IF(OR($G$6="",$G$7=""),"kan niet",IF(AND(G9&lt;&gt;"",G10=""),G9,IF(G9="",H9+_xlfn.FORECAST.ETS.CONFINT(E9,$G$6:$G8,$E$6:$E8,$H$3,12,1),"")))</f>
        <v/>
      </c>
      <c r="L9" s="25">
        <f t="shared" si="0"/>
        <v>45809</v>
      </c>
      <c r="M9" s="21">
        <f t="shared" si="2"/>
        <v>119</v>
      </c>
      <c r="N9" s="21" t="e">
        <f t="shared" si="3"/>
        <v>#N/A</v>
      </c>
      <c r="O9" s="21" t="e">
        <f t="shared" si="4"/>
        <v>#N/A</v>
      </c>
      <c r="P9" s="21" t="e">
        <f t="shared" si="5"/>
        <v>#N/A</v>
      </c>
    </row>
    <row r="10" spans="1:29" x14ac:dyDescent="0.3">
      <c r="A10" s="22">
        <v>45707</v>
      </c>
      <c r="B10">
        <v>27</v>
      </c>
      <c r="D10"/>
      <c r="E10" s="23">
        <v>5</v>
      </c>
      <c r="F10" s="24">
        <f t="shared" si="6"/>
        <v>45839</v>
      </c>
      <c r="G10" s="14">
        <f t="shared" si="1"/>
        <v>135</v>
      </c>
      <c r="H10" s="14" t="str">
        <f>IF(OR($G$6="",$G$7=""),"kan niet",IF(AND(G10&lt;&gt;"",G11=""),G10,IF(G10="",_xlfn.FORECAST.ETS(E10,$G$6:$G9,$E$6:$E9,12,1),"")))</f>
        <v/>
      </c>
      <c r="I10" s="14" t="str">
        <f>IF(OR($G$6="",$G$7=""),"kan niet",IF(AND(G10&lt;&gt;"",G11=""),G10,IF(G10="",H10-_xlfn.FORECAST.ETS.CONFINT(E10,$G$6:$G9,$E$6:$E9,$G$3,12,1),"")))</f>
        <v/>
      </c>
      <c r="J10" s="14" t="str">
        <f>IF(OR($G$6="",$G$7=""),"kan niet",IF(AND(G10&lt;&gt;"",G11=""),G10,IF(G10="",H10+_xlfn.FORECAST.ETS.CONFINT(E10,$G$6:$G9,$E$6:$E9,$H$3,12,1),"")))</f>
        <v/>
      </c>
      <c r="L10" s="25">
        <f t="shared" si="0"/>
        <v>45839</v>
      </c>
      <c r="M10" s="21">
        <f t="shared" si="2"/>
        <v>135</v>
      </c>
      <c r="N10" s="21" t="e">
        <f t="shared" si="3"/>
        <v>#N/A</v>
      </c>
      <c r="O10" s="21" t="e">
        <f t="shared" si="4"/>
        <v>#N/A</v>
      </c>
      <c r="P10" s="21" t="e">
        <f t="shared" si="5"/>
        <v>#N/A</v>
      </c>
    </row>
    <row r="11" spans="1:29" x14ac:dyDescent="0.3">
      <c r="A11" s="22">
        <v>45708</v>
      </c>
      <c r="B11">
        <v>30</v>
      </c>
      <c r="D11"/>
      <c r="E11" s="23">
        <v>6</v>
      </c>
      <c r="F11" s="24">
        <f t="shared" si="6"/>
        <v>45870</v>
      </c>
      <c r="G11" s="14">
        <f t="shared" si="1"/>
        <v>145</v>
      </c>
      <c r="H11" s="14" t="str">
        <f>IF(OR($G$6="",$G$7=""),"kan niet",IF(AND(G11&lt;&gt;"",G12=""),G11,IF(G11="",_xlfn.FORECAST.ETS(E11,$G$6:$G10,$E$6:$E10,12,1),"")))</f>
        <v/>
      </c>
      <c r="I11" s="14" t="str">
        <f>IF(OR($G$6="",$G$7=""),"kan niet",IF(AND(G11&lt;&gt;"",G12=""),G11,IF(G11="",H11-_xlfn.FORECAST.ETS.CONFINT(E11,$G$6:$G10,$E$6:$E10,$G$3,12,1),"")))</f>
        <v/>
      </c>
      <c r="J11" s="14" t="str">
        <f>IF(OR($G$6="",$G$7=""),"kan niet",IF(AND(G11&lt;&gt;"",G12=""),G11,IF(G11="",H11+_xlfn.FORECAST.ETS.CONFINT(E11,$G$6:$G10,$E$6:$E10,$H$3,12,1),"")))</f>
        <v/>
      </c>
      <c r="L11" s="25">
        <f t="shared" si="0"/>
        <v>45870</v>
      </c>
      <c r="M11" s="21">
        <f t="shared" si="2"/>
        <v>145</v>
      </c>
      <c r="N11" s="21" t="e">
        <f t="shared" si="3"/>
        <v>#N/A</v>
      </c>
      <c r="O11" s="21" t="e">
        <f t="shared" si="4"/>
        <v>#N/A</v>
      </c>
      <c r="P11" s="21" t="e">
        <f t="shared" si="5"/>
        <v>#N/A</v>
      </c>
    </row>
    <row r="12" spans="1:29" x14ac:dyDescent="0.3">
      <c r="A12" s="22">
        <v>45721</v>
      </c>
      <c r="B12">
        <v>24</v>
      </c>
      <c r="D12"/>
      <c r="E12" s="23">
        <v>7</v>
      </c>
      <c r="F12" s="24">
        <f t="shared" si="6"/>
        <v>45901</v>
      </c>
      <c r="G12" s="14">
        <f t="shared" si="1"/>
        <v>142</v>
      </c>
      <c r="H12" s="14" t="str">
        <f>IF(OR($G$6="",$G$7=""),"kan niet",IF(AND(G12&lt;&gt;"",G13=""),G12,IF(G12="",_xlfn.FORECAST.ETS(E12,$G$6:$G11,$E$6:$E11,12,1),"")))</f>
        <v/>
      </c>
      <c r="I12" s="14" t="str">
        <f>IF(OR($G$6="",$G$7=""),"kan niet",IF(AND(G12&lt;&gt;"",G13=""),G12,IF(G12="",H12-_xlfn.FORECAST.ETS.CONFINT(E12,$G$6:$G11,$E$6:$E11,$G$3,12,1),"")))</f>
        <v/>
      </c>
      <c r="J12" s="14" t="str">
        <f>IF(OR($G$6="",$G$7=""),"kan niet",IF(AND(G12&lt;&gt;"",G13=""),G12,IF(G12="",H12+_xlfn.FORECAST.ETS.CONFINT(E12,$G$6:$G11,$E$6:$E11,$H$3,12,1),"")))</f>
        <v/>
      </c>
      <c r="L12" s="25">
        <f t="shared" si="0"/>
        <v>45901</v>
      </c>
      <c r="M12" s="21">
        <f t="shared" si="2"/>
        <v>142</v>
      </c>
      <c r="N12" s="21" t="e">
        <f t="shared" si="3"/>
        <v>#N/A</v>
      </c>
      <c r="O12" s="21" t="e">
        <f t="shared" si="4"/>
        <v>#N/A</v>
      </c>
      <c r="P12" s="21" t="e">
        <f t="shared" si="5"/>
        <v>#N/A</v>
      </c>
    </row>
    <row r="13" spans="1:29" x14ac:dyDescent="0.3">
      <c r="A13" s="22">
        <v>45731</v>
      </c>
      <c r="B13">
        <v>22</v>
      </c>
      <c r="D13"/>
      <c r="E13" s="23">
        <v>8</v>
      </c>
      <c r="F13" s="24">
        <f t="shared" si="6"/>
        <v>45931</v>
      </c>
      <c r="G13" s="14">
        <f t="shared" si="1"/>
        <v>159</v>
      </c>
      <c r="H13" s="14">
        <f>IF(OR($G$6="",$G$7=""),"kan niet",IF(AND(G13&lt;&gt;"",G14=""),G13,IF(G13="",_xlfn.FORECAST.ETS(E13,$G$6:$G12,$E$6:$E12,12,1),"")))</f>
        <v>159</v>
      </c>
      <c r="I13" s="14">
        <f>IF(OR($G$6="",$G$7=""),"kan niet",IF(AND(G13&lt;&gt;"",G14=""),G13,IF(G13="",H13-_xlfn.FORECAST.ETS.CONFINT(E13,$G$6:$G12,$E$6:$E12,$G$3,12,1),"")))</f>
        <v>159</v>
      </c>
      <c r="J13" s="14">
        <f>IF(OR($G$6="",$G$7=""),"kan niet",IF(AND(G13&lt;&gt;"",G14=""),G13,IF(G13="",H13+_xlfn.FORECAST.ETS.CONFINT(E13,$G$6:$G12,$E$6:$E12,$H$3,12,1),"")))</f>
        <v>159</v>
      </c>
      <c r="L13" s="25">
        <f t="shared" si="0"/>
        <v>45931</v>
      </c>
      <c r="M13" s="21">
        <f t="shared" si="2"/>
        <v>159</v>
      </c>
      <c r="N13" s="21">
        <f t="shared" si="3"/>
        <v>159</v>
      </c>
      <c r="O13" s="21">
        <f t="shared" si="4"/>
        <v>159</v>
      </c>
      <c r="P13" s="21">
        <f t="shared" si="5"/>
        <v>159</v>
      </c>
    </row>
    <row r="14" spans="1:29" x14ac:dyDescent="0.3">
      <c r="A14" s="22">
        <v>45738</v>
      </c>
      <c r="B14">
        <v>25</v>
      </c>
      <c r="D14"/>
      <c r="E14" s="23">
        <v>9</v>
      </c>
      <c r="F14" s="24">
        <f t="shared" si="6"/>
        <v>45962</v>
      </c>
      <c r="G14" s="14" t="str">
        <f t="shared" si="1"/>
        <v/>
      </c>
      <c r="H14" s="14">
        <f>IF(OR($G$6="",$G$7=""),"kan niet",IF(AND(G14&lt;&gt;"",G15=""),G14,IF(G14="",_xlfn.FORECAST.ETS(E14,$G$6:$G13,$E$6:$E13,12,1),"")))</f>
        <v>169.83751059355367</v>
      </c>
      <c r="I14" s="14">
        <f>IF(OR($G$6="",$G$7=""),"kan niet",IF(AND(G14&lt;&gt;"",G15=""),G14,IF(G14="",H14-_xlfn.FORECAST.ETS.CONFINT(E14,$G$6:$G13,$E$6:$E13,$G$3,12,1),"")))</f>
        <v>151.07718555239668</v>
      </c>
      <c r="J14" s="14">
        <f>IF(OR($G$6="",$G$7=""),"kan niet",IF(AND(G14&lt;&gt;"",G15=""),G14,IF(G14="",H14+_xlfn.FORECAST.ETS.CONFINT(E14,$G$6:$G13,$E$6:$E13,$H$3,12,1),"")))</f>
        <v>188.59783563471066</v>
      </c>
      <c r="L14" s="25">
        <f t="shared" si="0"/>
        <v>45962</v>
      </c>
      <c r="M14" s="21" t="e">
        <f t="shared" si="2"/>
        <v>#N/A</v>
      </c>
      <c r="N14" s="21">
        <f t="shared" si="3"/>
        <v>169.83751059355367</v>
      </c>
      <c r="O14" s="21">
        <f t="shared" si="4"/>
        <v>151.07718555239668</v>
      </c>
      <c r="P14" s="21">
        <f t="shared" si="5"/>
        <v>188.59783563471066</v>
      </c>
    </row>
    <row r="15" spans="1:29" x14ac:dyDescent="0.3">
      <c r="A15" s="22">
        <v>45748</v>
      </c>
      <c r="B15">
        <v>28</v>
      </c>
      <c r="D15"/>
      <c r="E15" s="23">
        <v>10</v>
      </c>
      <c r="F15" s="24">
        <f t="shared" si="6"/>
        <v>45992</v>
      </c>
      <c r="G15" s="14" t="str">
        <f t="shared" si="1"/>
        <v/>
      </c>
      <c r="H15" s="14">
        <f>IF(OR($G$6="",$G$7=""),"kan niet",IF(AND(G15&lt;&gt;"",G16=""),G15,IF(G15="",_xlfn.FORECAST.ETS(E15,$G$6:$G14,$E$6:$E14,12,1),"")))</f>
        <v>181.18156849234435</v>
      </c>
      <c r="I15" s="14">
        <f>IF(OR($G$6="",$G$7=""),"kan niet",IF(AND(G15&lt;&gt;"",G16=""),G15,IF(G15="",H15-_xlfn.FORECAST.ETS.CONFINT(E15,$G$6:$G14,$E$6:$E14,$G$3,12,1),"")))</f>
        <v>157.71990119553487</v>
      </c>
      <c r="J15" s="14">
        <f>IF(OR($G$6="",$G$7=""),"kan niet",IF(AND(G15&lt;&gt;"",G16=""),G15,IF(G15="",H15+_xlfn.FORECAST.ETS.CONFINT(E15,$G$6:$G14,$E$6:$E14,$H$3,12,1),"")))</f>
        <v>204.64323578915383</v>
      </c>
      <c r="L15" s="25">
        <f t="shared" si="0"/>
        <v>45992</v>
      </c>
      <c r="M15" s="21" t="e">
        <f t="shared" si="2"/>
        <v>#N/A</v>
      </c>
      <c r="N15" s="21">
        <f t="shared" si="3"/>
        <v>181.18156849234435</v>
      </c>
      <c r="O15" s="21">
        <f t="shared" si="4"/>
        <v>157.71990119553487</v>
      </c>
      <c r="P15" s="21">
        <f t="shared" si="5"/>
        <v>204.64323578915383</v>
      </c>
    </row>
    <row r="16" spans="1:29" x14ac:dyDescent="0.3">
      <c r="A16" s="22">
        <v>45765</v>
      </c>
      <c r="B16">
        <v>31</v>
      </c>
      <c r="D16"/>
      <c r="E16" s="23">
        <v>11</v>
      </c>
      <c r="F16" s="24">
        <f t="shared" si="6"/>
        <v>46023</v>
      </c>
      <c r="G16" s="14" t="str">
        <f t="shared" si="1"/>
        <v/>
      </c>
      <c r="H16" s="14">
        <f>IF(OR($G$6="",$G$7=""),"kan niet",IF(AND(G16&lt;&gt;"",G17=""),G16,IF(G16="",_xlfn.FORECAST.ETS(E16,$G$6:$G15,$E$6:$E15,12,1),"")))</f>
        <v>192.52562639113506</v>
      </c>
      <c r="I16" s="14">
        <f>IF(OR($G$6="",$G$7=""),"kan niet",IF(AND(G16&lt;&gt;"",G17=""),G16,IF(G16="",H16-_xlfn.FORECAST.ETS.CONFINT(E16,$G$6:$G15,$E$6:$E15,$G$3,12,1),"")))</f>
        <v>165.14901503060764</v>
      </c>
      <c r="J16" s="14">
        <f>IF(OR($G$6="",$G$7=""),"kan niet",IF(AND(G16&lt;&gt;"",G17=""),G16,IF(G16="",H16+_xlfn.FORECAST.ETS.CONFINT(E16,$G$6:$G15,$E$6:$E15,$H$3,12,1),"")))</f>
        <v>219.90223775166248</v>
      </c>
      <c r="L16" s="25">
        <f t="shared" si="0"/>
        <v>46023</v>
      </c>
      <c r="M16" s="21" t="e">
        <f t="shared" si="2"/>
        <v>#N/A</v>
      </c>
      <c r="N16" s="21">
        <f t="shared" si="3"/>
        <v>192.52562639113506</v>
      </c>
      <c r="O16" s="21">
        <f t="shared" si="4"/>
        <v>165.14901503060764</v>
      </c>
      <c r="P16" s="21">
        <f t="shared" si="5"/>
        <v>219.90223775166248</v>
      </c>
    </row>
    <row r="17" spans="1:16" x14ac:dyDescent="0.3">
      <c r="A17" s="22">
        <v>45777</v>
      </c>
      <c r="B17">
        <v>34</v>
      </c>
      <c r="D17"/>
      <c r="E17" s="23">
        <v>12</v>
      </c>
      <c r="F17" s="24">
        <f t="shared" si="6"/>
        <v>46054</v>
      </c>
      <c r="G17" s="14" t="str">
        <f t="shared" si="1"/>
        <v/>
      </c>
      <c r="H17" s="14">
        <f>IF(OR($G$6="",$G$7=""),"kan niet",IF(AND(G17&lt;&gt;"",G18=""),G17,IF(G17="",_xlfn.FORECAST.ETS(E17,$G$6:$G16,$E$6:$E16,12,1),"")))</f>
        <v>203.86968428992577</v>
      </c>
      <c r="I17" s="14">
        <f>IF(OR($G$6="",$G$7=""),"kan niet",IF(AND(G17&lt;&gt;"",G18=""),G17,IF(G17="",H17-_xlfn.FORECAST.ETS.CONFINT(E17,$G$6:$G16,$E$6:$E16,$G$3,12,1),"")))</f>
        <v>173.06323121160156</v>
      </c>
      <c r="J17" s="14">
        <f>IF(OR($G$6="",$G$7=""),"kan niet",IF(AND(G17&lt;&gt;"",G18=""),G17,IF(G17="",H17+_xlfn.FORECAST.ETS.CONFINT(E17,$G$6:$G16,$E$6:$E16,$H$3,12,1),"")))</f>
        <v>234.67613736824998</v>
      </c>
      <c r="L17" s="25">
        <f t="shared" si="0"/>
        <v>46054</v>
      </c>
      <c r="M17" s="21" t="e">
        <f t="shared" si="2"/>
        <v>#N/A</v>
      </c>
      <c r="N17" s="21">
        <f t="shared" si="3"/>
        <v>203.86968428992577</v>
      </c>
      <c r="O17" s="21">
        <f t="shared" si="4"/>
        <v>173.06323121160156</v>
      </c>
      <c r="P17" s="21">
        <f t="shared" si="5"/>
        <v>234.67613736824998</v>
      </c>
    </row>
    <row r="18" spans="1:16" x14ac:dyDescent="0.3">
      <c r="A18" s="22">
        <v>45782</v>
      </c>
      <c r="B18">
        <v>37</v>
      </c>
      <c r="D18"/>
      <c r="E18" s="23">
        <v>13</v>
      </c>
      <c r="F18" s="24">
        <f t="shared" si="6"/>
        <v>46082</v>
      </c>
      <c r="G18" s="14" t="str">
        <f t="shared" si="1"/>
        <v/>
      </c>
      <c r="H18" s="14">
        <f>IF(OR($G$6="",$G$7=""),"kan niet",IF(AND(G18&lt;&gt;"",G19=""),G18,IF(G18="",_xlfn.FORECAST.ETS(E18,$G$6:$G17,$E$6:$E17,12,1),"")))</f>
        <v>215.21374218871645</v>
      </c>
      <c r="I18" s="14">
        <f>IF(OR($G$6="",$G$7=""),"kan niet",IF(AND(G18&lt;&gt;"",G19=""),G18,IF(G18="",H18-_xlfn.FORECAST.ETS.CONFINT(E18,$G$6:$G17,$E$6:$E17,$G$3,12,1),"")))</f>
        <v>181.31497169050118</v>
      </c>
      <c r="J18" s="14">
        <f>IF(OR($G$6="",$G$7=""),"kan niet",IF(AND(G18&lt;&gt;"",G19=""),G18,IF(G18="",H18+_xlfn.FORECAST.ETS.CONFINT(E18,$G$6:$G17,$E$6:$E17,$H$3,12,1),"")))</f>
        <v>249.11251268693172</v>
      </c>
      <c r="L18" s="25">
        <f t="shared" si="0"/>
        <v>46082</v>
      </c>
      <c r="M18" s="21" t="e">
        <f t="shared" si="2"/>
        <v>#N/A</v>
      </c>
      <c r="N18" s="21">
        <f t="shared" si="3"/>
        <v>215.21374218871645</v>
      </c>
      <c r="O18" s="21">
        <f t="shared" si="4"/>
        <v>181.31497169050118</v>
      </c>
      <c r="P18" s="21">
        <f t="shared" si="5"/>
        <v>249.11251268693172</v>
      </c>
    </row>
    <row r="19" spans="1:16" x14ac:dyDescent="0.3">
      <c r="A19" s="22">
        <v>45785</v>
      </c>
      <c r="B19">
        <v>40</v>
      </c>
      <c r="D19"/>
      <c r="E19" s="23">
        <v>14</v>
      </c>
      <c r="F19" s="24">
        <f t="shared" si="6"/>
        <v>46113</v>
      </c>
      <c r="G19" s="14" t="str">
        <f t="shared" si="1"/>
        <v/>
      </c>
      <c r="H19" s="14">
        <f>IF(OR($G$6="",$G$7=""),"kan niet",IF(AND(G19&lt;&gt;"",G20=""),G19,IF(G19="",_xlfn.FORECAST.ETS(E19,$G$6:$G18,$E$6:$E18,12,1),"")))</f>
        <v>226.55780008750716</v>
      </c>
      <c r="I19" s="14">
        <f>IF(OR($G$6="",$G$7=""),"kan niet",IF(AND(G19&lt;&gt;"",G20=""),G19,IF(G19="",H19-_xlfn.FORECAST.ETS.CONFINT(E19,$G$6:$G18,$E$6:$E18,$G$3,12,1),"")))</f>
        <v>189.81889940232088</v>
      </c>
      <c r="J19" s="14">
        <f>IF(OR($G$6="",$G$7=""),"kan niet",IF(AND(G19&lt;&gt;"",G20=""),G19,IF(G19="",H19+_xlfn.FORECAST.ETS.CONFINT(E19,$G$6:$G18,$E$6:$E18,$H$3,12,1),"")))</f>
        <v>263.29670077269344</v>
      </c>
      <c r="L19" s="25">
        <f t="shared" si="0"/>
        <v>46113</v>
      </c>
      <c r="M19" s="21" t="e">
        <f t="shared" si="2"/>
        <v>#N/A</v>
      </c>
      <c r="N19" s="21">
        <f t="shared" si="3"/>
        <v>226.55780008750716</v>
      </c>
      <c r="O19" s="21">
        <f t="shared" si="4"/>
        <v>189.81889940232088</v>
      </c>
      <c r="P19" s="21">
        <f t="shared" si="5"/>
        <v>263.29670077269344</v>
      </c>
    </row>
    <row r="20" spans="1:16" x14ac:dyDescent="0.3">
      <c r="A20" s="22">
        <v>45796</v>
      </c>
      <c r="B20">
        <v>43</v>
      </c>
      <c r="D20"/>
      <c r="E20" s="23">
        <v>15</v>
      </c>
      <c r="F20" s="24">
        <f t="shared" si="6"/>
        <v>46143</v>
      </c>
      <c r="G20" s="14" t="str">
        <f t="shared" si="1"/>
        <v/>
      </c>
      <c r="H20" s="14">
        <f>IF(OR($G$6="",$G$7=""),"kan niet",IF(AND(G20&lt;&gt;"",G21=""),G20,IF(G20="",_xlfn.FORECAST.ETS(E20,$G$6:$G19,$E$6:$E19,12,1),"")))</f>
        <v>237.90185798629784</v>
      </c>
      <c r="I20" s="14">
        <f>IF(OR($G$6="",$G$7=""),"kan niet",IF(AND(G20&lt;&gt;"",G21=""),G20,IF(G20="",H20-_xlfn.FORECAST.ETS.CONFINT(E20,$G$6:$G19,$E$6:$E19,$G$3,12,1),"")))</f>
        <v>198.52040547420123</v>
      </c>
      <c r="J20" s="14">
        <f>IF(OR($G$6="",$G$7=""),"kan niet",IF(AND(G20&lt;&gt;"",G21=""),G20,IF(G20="",H20+_xlfn.FORECAST.ETS.CONFINT(E20,$G$6:$G19,$E$6:$E19,$H$3,12,1),"")))</f>
        <v>277.28331049839448</v>
      </c>
      <c r="L20" s="25">
        <f t="shared" si="0"/>
        <v>46143</v>
      </c>
      <c r="M20" s="21" t="e">
        <f t="shared" si="2"/>
        <v>#N/A</v>
      </c>
      <c r="N20" s="21">
        <f t="shared" si="3"/>
        <v>237.90185798629784</v>
      </c>
      <c r="O20" s="21">
        <f t="shared" si="4"/>
        <v>198.52040547420123</v>
      </c>
      <c r="P20" s="21">
        <f t="shared" si="5"/>
        <v>277.28331049839448</v>
      </c>
    </row>
    <row r="21" spans="1:16" x14ac:dyDescent="0.3">
      <c r="A21" s="22">
        <v>45834</v>
      </c>
      <c r="B21">
        <v>40</v>
      </c>
      <c r="D21"/>
      <c r="E21" s="23">
        <v>16</v>
      </c>
      <c r="F21" s="24">
        <f t="shared" si="6"/>
        <v>46174</v>
      </c>
      <c r="G21" s="14" t="str">
        <f t="shared" si="1"/>
        <v/>
      </c>
      <c r="H21" s="14">
        <f>IF(OR($G$6="",$G$7=""),"kan niet",IF(AND(G21&lt;&gt;"",G22=""),G21,IF(G21="",_xlfn.FORECAST.ETS(E21,$G$6:$G20,$E$6:$E20,12,1),"")))</f>
        <v>249.24591588508855</v>
      </c>
      <c r="I21" s="14">
        <f>IF(OR($G$6="",$G$7=""),"kan niet",IF(AND(G21&lt;&gt;"",G22=""),G21,IF(G21="",H21-_xlfn.FORECAST.ETS.CONFINT(E21,$G$6:$G20,$E$6:$E20,$G$3,12,1),"")))</f>
        <v>207.38204983798443</v>
      </c>
      <c r="J21" s="14">
        <f>IF(OR($G$6="",$G$7=""),"kan niet",IF(AND(G21&lt;&gt;"",G22=""),G21,IF(G21="",H21+_xlfn.FORECAST.ETS.CONFINT(E21,$G$6:$G20,$E$6:$E20,$H$3,12,1),"")))</f>
        <v>291.10978193219267</v>
      </c>
      <c r="L21" s="25">
        <f t="shared" si="0"/>
        <v>46174</v>
      </c>
      <c r="M21" s="21" t="e">
        <f t="shared" si="2"/>
        <v>#N/A</v>
      </c>
      <c r="N21" s="21">
        <f t="shared" si="3"/>
        <v>249.24591588508855</v>
      </c>
      <c r="O21" s="21">
        <f t="shared" si="4"/>
        <v>207.38204983798443</v>
      </c>
      <c r="P21" s="21">
        <f t="shared" si="5"/>
        <v>291.10978193219267</v>
      </c>
    </row>
    <row r="22" spans="1:16" x14ac:dyDescent="0.3">
      <c r="A22" s="22">
        <v>45834</v>
      </c>
      <c r="B22">
        <v>40</v>
      </c>
      <c r="D22"/>
      <c r="E22" s="23">
        <v>17</v>
      </c>
      <c r="F22" s="24">
        <f t="shared" si="6"/>
        <v>46204</v>
      </c>
      <c r="G22" s="14" t="str">
        <f t="shared" si="1"/>
        <v/>
      </c>
      <c r="H22" s="14">
        <f>IF(OR($G$6="",$G$7=""),"kan niet",IF(AND(G22&lt;&gt;"",G23=""),G22,IF(G22="",_xlfn.FORECAST.ETS(E22,$G$6:$G21,$E$6:$E21,12,1),"")))</f>
        <v>260.58997378387926</v>
      </c>
      <c r="I22" s="14">
        <f>IF(OR($G$6="",$G$7=""),"kan niet",IF(AND(G22&lt;&gt;"",G23=""),G22,IF(G22="",H22-_xlfn.FORECAST.ETS.CONFINT(E22,$G$6:$G21,$E$6:$E21,$G$3,12,1),"")))</f>
        <v>216.37684267107923</v>
      </c>
      <c r="J22" s="14">
        <f>IF(OR($G$6="",$G$7=""),"kan niet",IF(AND(G22&lt;&gt;"",G23=""),G22,IF(G22="",H22+_xlfn.FORECAST.ETS.CONFINT(E22,$G$6:$G21,$E$6:$E21,$H$3,12,1),"")))</f>
        <v>304.80310489667932</v>
      </c>
      <c r="L22" s="25">
        <f t="shared" si="0"/>
        <v>46204</v>
      </c>
      <c r="M22" s="21" t="e">
        <f t="shared" si="2"/>
        <v>#N/A</v>
      </c>
      <c r="N22" s="21">
        <f t="shared" si="3"/>
        <v>260.58997378387926</v>
      </c>
      <c r="O22" s="21">
        <f t="shared" si="4"/>
        <v>216.37684267107923</v>
      </c>
      <c r="P22" s="21">
        <f t="shared" si="5"/>
        <v>304.80310489667932</v>
      </c>
    </row>
    <row r="23" spans="1:16" x14ac:dyDescent="0.3">
      <c r="A23" s="22">
        <v>45835</v>
      </c>
      <c r="B23">
        <v>39</v>
      </c>
      <c r="E23" s="23">
        <v>18</v>
      </c>
      <c r="F23" s="24">
        <f t="shared" si="6"/>
        <v>46235</v>
      </c>
      <c r="G23" s="14" t="str">
        <f t="shared" si="1"/>
        <v/>
      </c>
      <c r="H23" s="14">
        <f>IF(OR($G$6="",$G$7=""),"kan niet",IF(AND(G23&lt;&gt;"",G24=""),G23,IF(G23="",_xlfn.FORECAST.ETS(E23,$G$6:$G22,$E$6:$E22,12,1),"")))</f>
        <v>271.93403168266991</v>
      </c>
      <c r="I23" s="14">
        <f>IF(OR($G$6="",$G$7=""),"kan niet",IF(AND(G23&lt;&gt;"",G24=""),G23,IF(G23="",H23-_xlfn.FORECAST.ETS.CONFINT(E23,$G$6:$G22,$E$6:$E22,$G$3,12,1),"")))</f>
        <v>225.48456932813437</v>
      </c>
      <c r="J23" s="14">
        <f>IF(OR($G$6="",$G$7=""),"kan niet",IF(AND(G23&lt;&gt;"",G24=""),G23,IF(G23="",H23+_xlfn.FORECAST.ETS.CONFINT(E23,$G$6:$G22,$E$6:$E22,$H$3,12,1),"")))</f>
        <v>318.38349403720542</v>
      </c>
      <c r="L23" s="25">
        <f t="shared" si="0"/>
        <v>46235</v>
      </c>
      <c r="M23" s="21" t="e">
        <f t="shared" si="2"/>
        <v>#N/A</v>
      </c>
      <c r="N23" s="21">
        <f t="shared" si="3"/>
        <v>271.93403168266991</v>
      </c>
      <c r="O23" s="21">
        <f t="shared" si="4"/>
        <v>225.48456932813437</v>
      </c>
      <c r="P23" s="21">
        <f t="shared" si="5"/>
        <v>318.38349403720542</v>
      </c>
    </row>
    <row r="24" spans="1:16" x14ac:dyDescent="0.3">
      <c r="A24" s="22">
        <v>45842</v>
      </c>
      <c r="B24">
        <v>42</v>
      </c>
      <c r="F24" s="28">
        <f t="shared" si="6"/>
        <v>46266</v>
      </c>
    </row>
    <row r="25" spans="1:16" x14ac:dyDescent="0.3">
      <c r="A25" s="22">
        <v>45849</v>
      </c>
      <c r="B25">
        <v>45</v>
      </c>
    </row>
    <row r="26" spans="1:16" x14ac:dyDescent="0.3">
      <c r="A26" s="22">
        <v>45856</v>
      </c>
      <c r="B26">
        <v>48</v>
      </c>
    </row>
    <row r="27" spans="1:16" x14ac:dyDescent="0.3">
      <c r="A27" s="22">
        <v>45881</v>
      </c>
      <c r="B27">
        <v>55</v>
      </c>
    </row>
    <row r="28" spans="1:16" x14ac:dyDescent="0.3">
      <c r="A28" s="22">
        <v>45882</v>
      </c>
      <c r="B28">
        <v>45</v>
      </c>
    </row>
    <row r="29" spans="1:16" x14ac:dyDescent="0.3">
      <c r="A29" s="22">
        <v>45884</v>
      </c>
      <c r="B29">
        <v>45</v>
      </c>
    </row>
    <row r="30" spans="1:16" x14ac:dyDescent="0.3">
      <c r="A30" s="22">
        <v>45901</v>
      </c>
      <c r="B30">
        <v>48</v>
      </c>
    </row>
    <row r="31" spans="1:16" x14ac:dyDescent="0.3">
      <c r="A31" s="22">
        <v>45912</v>
      </c>
      <c r="B31">
        <v>48</v>
      </c>
    </row>
    <row r="32" spans="1:16" x14ac:dyDescent="0.3">
      <c r="A32" s="22">
        <v>45916</v>
      </c>
      <c r="B32">
        <v>46</v>
      </c>
    </row>
    <row r="33" spans="1:2" x14ac:dyDescent="0.3">
      <c r="A33" s="22">
        <v>45945</v>
      </c>
      <c r="B33">
        <v>40</v>
      </c>
    </row>
    <row r="34" spans="1:2" x14ac:dyDescent="0.3">
      <c r="A34" s="22">
        <v>45948</v>
      </c>
      <c r="B34">
        <v>61</v>
      </c>
    </row>
    <row r="35" spans="1:2" x14ac:dyDescent="0.3">
      <c r="A35" s="22">
        <v>45952</v>
      </c>
      <c r="B35">
        <v>58</v>
      </c>
    </row>
    <row r="36" spans="1:2" x14ac:dyDescent="0.3">
      <c r="A36" s="9"/>
      <c r="B36" s="10"/>
    </row>
  </sheetData>
  <dataValidations count="2">
    <dataValidation type="list" allowBlank="1" showInputMessage="1" showErrorMessage="1" sqref="H2" xr:uid="{B667B73C-E81D-43D7-86A1-C331366F8BA5}">
      <formula1>$V$1:$V$1</formula1>
    </dataValidation>
    <dataValidation type="list" allowBlank="1" showInputMessage="1" showErrorMessage="1" sqref="G2" xr:uid="{002586DC-77BA-4672-8B06-38CCBFB5C69A}">
      <formula1>"1,2,3,4,5,6,7,8,9,10,11,12"</formula1>
    </dataValidation>
  </dataValidation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827C0-27BC-4DA7-9E9C-25248A8DA037}">
  <dimension ref="A1:AC36"/>
  <sheetViews>
    <sheetView showGridLines="0" workbookViewId="0"/>
  </sheetViews>
  <sheetFormatPr defaultRowHeight="14.4" x14ac:dyDescent="0.3"/>
  <cols>
    <col min="1" max="1" width="11.44140625" style="8" customWidth="1"/>
    <col min="2" max="2" width="8.77734375" style="8" customWidth="1"/>
    <col min="3" max="4" width="2.77734375" style="8" customWidth="1"/>
    <col min="5" max="5" width="6.33203125" style="8" bestFit="1" customWidth="1"/>
    <col min="6" max="10" width="11.5546875" style="8" customWidth="1"/>
    <col min="11" max="11" width="11.109375" style="8" customWidth="1"/>
    <col min="12" max="12" width="12.44140625" style="8" customWidth="1"/>
    <col min="13" max="13" width="12.5546875" style="8" customWidth="1"/>
    <col min="14" max="23" width="8.88671875" style="8"/>
    <col min="24" max="24" width="8.88671875" style="8" customWidth="1"/>
    <col min="25" max="26" width="9" style="8" customWidth="1"/>
    <col min="27" max="27" width="3.77734375" style="8" customWidth="1"/>
    <col min="28" max="28" width="8.88671875" style="8" customWidth="1"/>
    <col min="29" max="29" width="9" style="8" customWidth="1"/>
    <col min="30" max="31" width="8.88671875" style="8" customWidth="1"/>
    <col min="32" max="16384" width="8.88671875" style="8"/>
  </cols>
  <sheetData>
    <row r="1" spans="1:29" x14ac:dyDescent="0.3">
      <c r="D1"/>
      <c r="E1"/>
      <c r="F1" s="17" t="s">
        <v>15</v>
      </c>
      <c r="G1" s="18" t="s">
        <v>16</v>
      </c>
      <c r="H1" s="18"/>
      <c r="I1"/>
      <c r="J1" s="22"/>
      <c r="K1"/>
      <c r="L1"/>
      <c r="M1"/>
      <c r="AC1" s="9"/>
    </row>
    <row r="2" spans="1:29" x14ac:dyDescent="0.3">
      <c r="D2"/>
      <c r="E2"/>
      <c r="F2" s="17" t="s">
        <v>17</v>
      </c>
      <c r="G2" s="19">
        <v>1</v>
      </c>
      <c r="H2" s="19">
        <v>2025</v>
      </c>
      <c r="I2"/>
      <c r="J2" s="22"/>
      <c r="K2" s="20" t="str">
        <f>IF(H6="kan niet","Die moeten gevuld zijn. Maak een juiste keuze!","")</f>
        <v/>
      </c>
      <c r="L2"/>
      <c r="M2"/>
    </row>
    <row r="3" spans="1:29" x14ac:dyDescent="0.3">
      <c r="D3"/>
      <c r="E3"/>
      <c r="F3" s="26" t="s">
        <v>18</v>
      </c>
      <c r="G3" s="27">
        <v>0.95</v>
      </c>
      <c r="H3" s="27">
        <v>0.95</v>
      </c>
      <c r="I3"/>
      <c r="J3"/>
      <c r="K3"/>
      <c r="L3"/>
      <c r="M3"/>
    </row>
    <row r="4" spans="1:29" ht="45.6" customHeight="1" x14ac:dyDescent="0.3">
      <c r="D4"/>
      <c r="E4"/>
      <c r="F4" s="17"/>
      <c r="G4"/>
      <c r="H4"/>
      <c r="I4"/>
      <c r="J4"/>
      <c r="K4"/>
      <c r="L4"/>
      <c r="M4"/>
    </row>
    <row r="5" spans="1:29" ht="43.2" x14ac:dyDescent="0.3">
      <c r="A5" s="15" t="s">
        <v>0</v>
      </c>
      <c r="B5" s="15" t="s">
        <v>1</v>
      </c>
      <c r="D5"/>
      <c r="E5" s="11" t="s">
        <v>10</v>
      </c>
      <c r="F5" s="11" t="s">
        <v>11</v>
      </c>
      <c r="G5" s="11" t="s">
        <v>1</v>
      </c>
      <c r="H5" s="12" t="s">
        <v>12</v>
      </c>
      <c r="I5" s="12" t="s">
        <v>13</v>
      </c>
      <c r="J5" s="13" t="s">
        <v>14</v>
      </c>
      <c r="L5" s="16" t="str">
        <f t="shared" ref="L5:L23" si="0">F5</f>
        <v>As</v>
      </c>
      <c r="M5" s="16" t="s">
        <v>1</v>
      </c>
      <c r="N5" s="16" t="str">
        <f>H5</f>
        <v>Voorspellen</v>
      </c>
      <c r="O5" s="16" t="str">
        <f>I5</f>
        <v>Laagste betrouwbaarheids grens</v>
      </c>
      <c r="P5" s="16" t="str">
        <f>J5</f>
        <v>Hoogste betrouwbaarheids grens</v>
      </c>
    </row>
    <row r="6" spans="1:29" x14ac:dyDescent="0.3">
      <c r="A6" s="22">
        <v>45662</v>
      </c>
      <c r="B6">
        <v>25</v>
      </c>
      <c r="D6"/>
      <c r="E6" s="23">
        <v>1</v>
      </c>
      <c r="F6" s="24">
        <f>DATE(H2,G2,1)</f>
        <v>45658</v>
      </c>
      <c r="G6" s="14">
        <f t="shared" ref="G6:G23" si="1">IF(SUMIFS(B:B,A:A,"&gt;="&amp;F6,A:A,"&lt;"&amp;F7)=0,"",SUMIFS(B:B,A:A,"&gt;="&amp;F6,A:A,"&lt;"&amp;F7))</f>
        <v>64</v>
      </c>
      <c r="H6" s="14" t="str">
        <f>IF(OR($G$6="",$G$7=""),"kan niet",IF(AND(G6&lt;&gt;"",G7=""),G6,IF(G6="",_xlfn.FORECAST.ETS(E6,$G5:$G$6,$E5:$E$6,12,1),"")))</f>
        <v/>
      </c>
      <c r="I6" s="14" t="str">
        <f>IF(OR($G$6="",$G$7=""),"kan niet",IF(AND(G6&lt;&gt;"",G7=""),G6,IF(G6="",H6-_xlfn.FORECAST.ETS.CONFINT(E6,$G5:$G$6,$E5:$E$6,$G$3,12,1),"")))</f>
        <v/>
      </c>
      <c r="J6" s="14" t="str">
        <f>IF(OR($G$6="",$G$7=""),"kan niet",IF(AND(G6&lt;&gt;"",G7=""),G6,IF(G6="",H6+_xlfn.FORECAST.ETS.CONFINT(E6,$G5:$G$6,$E5:$E$6,$H$3,12,1),"")))</f>
        <v/>
      </c>
      <c r="L6" s="25">
        <f t="shared" si="0"/>
        <v>45658</v>
      </c>
      <c r="M6" s="21">
        <f t="shared" ref="M6:M23" si="2">IF(G6="",NA(),G6)</f>
        <v>64</v>
      </c>
      <c r="N6" s="21" t="e">
        <f t="shared" ref="N6:N23" si="3">IF(H6="",NA(),H6)</f>
        <v>#N/A</v>
      </c>
      <c r="O6" s="21" t="e">
        <f t="shared" ref="O6:O23" si="4">IF(I6="",NA(),I6)</f>
        <v>#N/A</v>
      </c>
      <c r="P6" s="21" t="e">
        <f t="shared" ref="P6:P23" si="5">IF(J6="",NA(),J6)</f>
        <v>#N/A</v>
      </c>
    </row>
    <row r="7" spans="1:29" x14ac:dyDescent="0.3">
      <c r="A7" s="22">
        <v>45669</v>
      </c>
      <c r="B7">
        <v>18</v>
      </c>
      <c r="D7"/>
      <c r="E7" s="23">
        <v>2</v>
      </c>
      <c r="F7" s="24">
        <f t="shared" ref="F7:F24" si="6">DATE(YEAR(F6),MONTH(F6)+1,1)</f>
        <v>45689</v>
      </c>
      <c r="G7" s="14">
        <f t="shared" si="1"/>
        <v>81</v>
      </c>
      <c r="H7" s="14" t="str">
        <f>IF(OR($G$6="",$G$7=""),"kan niet",IF(AND(G7&lt;&gt;"",G8=""),G7,IF(G7="",_xlfn.FORECAST.ETS(E7,$G6:$G$6,$E6:$E$6,12,1),"")))</f>
        <v/>
      </c>
      <c r="I7" s="14" t="str">
        <f>IF(OR($G$6="",$G$7=""),"kan niet",IF(AND(G7&lt;&gt;"",G8=""),G7,IF(G7="",H7-_xlfn.FORECAST.ETS.CONFINT(E7,$G6:$G$6,$E6:$E$6,$G$3,12,1),"")))</f>
        <v/>
      </c>
      <c r="J7" s="14" t="str">
        <f>IF(OR($G$6="",$G$7=""),"kan niet",IF(AND(G7&lt;&gt;"",G8=""),G7,IF(G7="",H7+_xlfn.FORECAST.ETS.CONFINT(E7,$G6:$G$6,$E6:$E$6,$H$3,12,1),"")))</f>
        <v/>
      </c>
      <c r="L7" s="25">
        <f t="shared" si="0"/>
        <v>45689</v>
      </c>
      <c r="M7" s="21">
        <f t="shared" si="2"/>
        <v>81</v>
      </c>
      <c r="N7" s="21" t="e">
        <f t="shared" si="3"/>
        <v>#N/A</v>
      </c>
      <c r="O7" s="21" t="e">
        <f t="shared" si="4"/>
        <v>#N/A</v>
      </c>
      <c r="P7" s="21" t="e">
        <f t="shared" si="5"/>
        <v>#N/A</v>
      </c>
    </row>
    <row r="8" spans="1:29" x14ac:dyDescent="0.3">
      <c r="A8" s="22">
        <v>45676</v>
      </c>
      <c r="B8">
        <v>21</v>
      </c>
      <c r="D8"/>
      <c r="E8" s="23">
        <v>3</v>
      </c>
      <c r="F8" s="24">
        <f t="shared" si="6"/>
        <v>45717</v>
      </c>
      <c r="G8" s="14">
        <f t="shared" si="1"/>
        <v>71</v>
      </c>
      <c r="H8" s="14" t="str">
        <f>IF(OR($G$6="",$G$7=""),"kan niet",IF(AND(G8&lt;&gt;"",G9=""),G8,IF(G8="",_xlfn.FORECAST.ETS(E8,$G$6:$G7,$E$6:$E7,12,1),"")))</f>
        <v/>
      </c>
      <c r="I8" s="14" t="str">
        <f>IF(OR($G$6="",$G$7=""),"kan niet",IF(AND(G8&lt;&gt;"",G9=""),G8,IF(G8="",H8-_xlfn.FORECAST.ETS.CONFINT(E8,$G$6:$G7,$E$6:$E7,$G$3,12,1),"")))</f>
        <v/>
      </c>
      <c r="J8" s="14" t="str">
        <f>IF(OR($G$6="",$G$7=""),"kan niet",IF(AND(G8&lt;&gt;"",G9=""),G8,IF(G8="",H8+_xlfn.FORECAST.ETS.CONFINT(E8,$G$6:$G7,$E$6:$E7,$H$3,12,1),"")))</f>
        <v/>
      </c>
      <c r="L8" s="25">
        <f t="shared" si="0"/>
        <v>45717</v>
      </c>
      <c r="M8" s="21">
        <f t="shared" si="2"/>
        <v>71</v>
      </c>
      <c r="N8" s="21" t="e">
        <f t="shared" si="3"/>
        <v>#N/A</v>
      </c>
      <c r="O8" s="21" t="e">
        <f t="shared" si="4"/>
        <v>#N/A</v>
      </c>
      <c r="P8" s="21" t="e">
        <f t="shared" si="5"/>
        <v>#N/A</v>
      </c>
    </row>
    <row r="9" spans="1:29" x14ac:dyDescent="0.3">
      <c r="A9" s="22">
        <v>45706</v>
      </c>
      <c r="B9">
        <v>24</v>
      </c>
      <c r="D9"/>
      <c r="E9" s="23">
        <v>4</v>
      </c>
      <c r="F9" s="24">
        <f t="shared" si="6"/>
        <v>45748</v>
      </c>
      <c r="G9" s="14">
        <f t="shared" si="1"/>
        <v>93</v>
      </c>
      <c r="H9" s="14" t="str">
        <f>IF(OR($G$6="",$G$7=""),"kan niet",IF(AND(G9&lt;&gt;"",G10=""),G9,IF(G9="",_xlfn.FORECAST.ETS(E9,$G$6:$G8,$E$6:$E8,12,1),"")))</f>
        <v/>
      </c>
      <c r="I9" s="14" t="str">
        <f>IF(OR($G$6="",$G$7=""),"kan niet",IF(AND(G9&lt;&gt;"",G10=""),G9,IF(G9="",H9-_xlfn.FORECAST.ETS.CONFINT(E9,$G$6:$G8,$E$6:$E8,$G$3,12,1),"")))</f>
        <v/>
      </c>
      <c r="J9" s="14" t="str">
        <f>IF(OR($G$6="",$G$7=""),"kan niet",IF(AND(G9&lt;&gt;"",G10=""),G9,IF(G9="",H9+_xlfn.FORECAST.ETS.CONFINT(E9,$G$6:$G8,$E$6:$E8,$H$3,12,1),"")))</f>
        <v/>
      </c>
      <c r="L9" s="25">
        <f t="shared" si="0"/>
        <v>45748</v>
      </c>
      <c r="M9" s="21">
        <f t="shared" si="2"/>
        <v>93</v>
      </c>
      <c r="N9" s="21" t="e">
        <f t="shared" si="3"/>
        <v>#N/A</v>
      </c>
      <c r="O9" s="21" t="e">
        <f t="shared" si="4"/>
        <v>#N/A</v>
      </c>
      <c r="P9" s="21" t="e">
        <f t="shared" si="5"/>
        <v>#N/A</v>
      </c>
    </row>
    <row r="10" spans="1:29" x14ac:dyDescent="0.3">
      <c r="A10" s="22">
        <v>45707</v>
      </c>
      <c r="B10">
        <v>27</v>
      </c>
      <c r="D10"/>
      <c r="E10" s="23">
        <v>5</v>
      </c>
      <c r="F10" s="24">
        <f t="shared" si="6"/>
        <v>45778</v>
      </c>
      <c r="G10" s="14">
        <f t="shared" si="1"/>
        <v>120</v>
      </c>
      <c r="H10" s="14" t="str">
        <f>IF(OR($G$6="",$G$7=""),"kan niet",IF(AND(G10&lt;&gt;"",G11=""),G10,IF(G10="",_xlfn.FORECAST.ETS(E10,$G$6:$G9,$E$6:$E9,12,1),"")))</f>
        <v/>
      </c>
      <c r="I10" s="14" t="str">
        <f>IF(OR($G$6="",$G$7=""),"kan niet",IF(AND(G10&lt;&gt;"",G11=""),G10,IF(G10="",H10-_xlfn.FORECAST.ETS.CONFINT(E10,$G$6:$G9,$E$6:$E9,$G$3,12,1),"")))</f>
        <v/>
      </c>
      <c r="J10" s="14" t="str">
        <f>IF(OR($G$6="",$G$7=""),"kan niet",IF(AND(G10&lt;&gt;"",G11=""),G10,IF(G10="",H10+_xlfn.FORECAST.ETS.CONFINT(E10,$G$6:$G9,$E$6:$E9,$H$3,12,1),"")))</f>
        <v/>
      </c>
      <c r="L10" s="25">
        <f t="shared" si="0"/>
        <v>45778</v>
      </c>
      <c r="M10" s="21">
        <f t="shared" si="2"/>
        <v>120</v>
      </c>
      <c r="N10" s="21" t="e">
        <f t="shared" si="3"/>
        <v>#N/A</v>
      </c>
      <c r="O10" s="21" t="e">
        <f t="shared" si="4"/>
        <v>#N/A</v>
      </c>
      <c r="P10" s="21" t="e">
        <f t="shared" si="5"/>
        <v>#N/A</v>
      </c>
    </row>
    <row r="11" spans="1:29" x14ac:dyDescent="0.3">
      <c r="A11" s="22">
        <v>45708</v>
      </c>
      <c r="B11">
        <v>30</v>
      </c>
      <c r="D11"/>
      <c r="E11" s="23">
        <v>6</v>
      </c>
      <c r="F11" s="24">
        <f t="shared" si="6"/>
        <v>45809</v>
      </c>
      <c r="G11" s="14">
        <f t="shared" si="1"/>
        <v>119</v>
      </c>
      <c r="H11" s="14" t="str">
        <f>IF(OR($G$6="",$G$7=""),"kan niet",IF(AND(G11&lt;&gt;"",G12=""),G11,IF(G11="",_xlfn.FORECAST.ETS(E11,$G$6:$G10,$E$6:$E10,12,1),"")))</f>
        <v/>
      </c>
      <c r="I11" s="14" t="str">
        <f>IF(OR($G$6="",$G$7=""),"kan niet",IF(AND(G11&lt;&gt;"",G12=""),G11,IF(G11="",H11-_xlfn.FORECAST.ETS.CONFINT(E11,$G$6:$G10,$E$6:$E10,$G$3,12,1),"")))</f>
        <v/>
      </c>
      <c r="J11" s="14" t="str">
        <f>IF(OR($G$6="",$G$7=""),"kan niet",IF(AND(G11&lt;&gt;"",G12=""),G11,IF(G11="",H11+_xlfn.FORECAST.ETS.CONFINT(E11,$G$6:$G10,$E$6:$E10,$H$3,12,1),"")))</f>
        <v/>
      </c>
      <c r="L11" s="25">
        <f t="shared" si="0"/>
        <v>45809</v>
      </c>
      <c r="M11" s="21">
        <f t="shared" si="2"/>
        <v>119</v>
      </c>
      <c r="N11" s="21" t="e">
        <f t="shared" si="3"/>
        <v>#N/A</v>
      </c>
      <c r="O11" s="21" t="e">
        <f t="shared" si="4"/>
        <v>#N/A</v>
      </c>
      <c r="P11" s="21" t="e">
        <f t="shared" si="5"/>
        <v>#N/A</v>
      </c>
    </row>
    <row r="12" spans="1:29" x14ac:dyDescent="0.3">
      <c r="A12" s="22">
        <v>45721</v>
      </c>
      <c r="B12">
        <v>24</v>
      </c>
      <c r="D12"/>
      <c r="E12" s="23">
        <v>7</v>
      </c>
      <c r="F12" s="24">
        <f t="shared" si="6"/>
        <v>45839</v>
      </c>
      <c r="G12" s="14">
        <f t="shared" si="1"/>
        <v>135</v>
      </c>
      <c r="H12" s="14" t="str">
        <f>IF(OR($G$6="",$G$7=""),"kan niet",IF(AND(G12&lt;&gt;"",G13=""),G12,IF(G12="",_xlfn.FORECAST.ETS(E12,$G$6:$G11,$E$6:$E11,12,1),"")))</f>
        <v/>
      </c>
      <c r="I12" s="14" t="str">
        <f>IF(OR($G$6="",$G$7=""),"kan niet",IF(AND(G12&lt;&gt;"",G13=""),G12,IF(G12="",H12-_xlfn.FORECAST.ETS.CONFINT(E12,$G$6:$G11,$E$6:$E11,$G$3,12,1),"")))</f>
        <v/>
      </c>
      <c r="J12" s="14" t="str">
        <f>IF(OR($G$6="",$G$7=""),"kan niet",IF(AND(G12&lt;&gt;"",G13=""),G12,IF(G12="",H12+_xlfn.FORECAST.ETS.CONFINT(E12,$G$6:$G11,$E$6:$E11,$H$3,12,1),"")))</f>
        <v/>
      </c>
      <c r="L12" s="25">
        <f t="shared" si="0"/>
        <v>45839</v>
      </c>
      <c r="M12" s="21">
        <f t="shared" si="2"/>
        <v>135</v>
      </c>
      <c r="N12" s="21" t="e">
        <f t="shared" si="3"/>
        <v>#N/A</v>
      </c>
      <c r="O12" s="21" t="e">
        <f t="shared" si="4"/>
        <v>#N/A</v>
      </c>
      <c r="P12" s="21" t="e">
        <f t="shared" si="5"/>
        <v>#N/A</v>
      </c>
    </row>
    <row r="13" spans="1:29" x14ac:dyDescent="0.3">
      <c r="A13" s="22">
        <v>45731</v>
      </c>
      <c r="B13">
        <v>22</v>
      </c>
      <c r="D13"/>
      <c r="E13" s="23">
        <v>8</v>
      </c>
      <c r="F13" s="24">
        <f t="shared" si="6"/>
        <v>45870</v>
      </c>
      <c r="G13" s="14">
        <f t="shared" si="1"/>
        <v>145</v>
      </c>
      <c r="H13" s="14" t="str">
        <f>IF(OR($G$6="",$G$7=""),"kan niet",IF(AND(G13&lt;&gt;"",G14=""),G13,IF(G13="",_xlfn.FORECAST.ETS(E13,$G$6:$G12,$E$6:$E12,12,1),"")))</f>
        <v/>
      </c>
      <c r="I13" s="14" t="str">
        <f>IF(OR($G$6="",$G$7=""),"kan niet",IF(AND(G13&lt;&gt;"",G14=""),G13,IF(G13="",H13-_xlfn.FORECAST.ETS.CONFINT(E13,$G$6:$G12,$E$6:$E12,$G$3,12,1),"")))</f>
        <v/>
      </c>
      <c r="J13" s="14" t="str">
        <f>IF(OR($G$6="",$G$7=""),"kan niet",IF(AND(G13&lt;&gt;"",G14=""),G13,IF(G13="",H13+_xlfn.FORECAST.ETS.CONFINT(E13,$G$6:$G12,$E$6:$E12,$H$3,12,1),"")))</f>
        <v/>
      </c>
      <c r="L13" s="25">
        <f t="shared" si="0"/>
        <v>45870</v>
      </c>
      <c r="M13" s="21">
        <f t="shared" si="2"/>
        <v>145</v>
      </c>
      <c r="N13" s="21" t="e">
        <f t="shared" si="3"/>
        <v>#N/A</v>
      </c>
      <c r="O13" s="21" t="e">
        <f t="shared" si="4"/>
        <v>#N/A</v>
      </c>
      <c r="P13" s="21" t="e">
        <f t="shared" si="5"/>
        <v>#N/A</v>
      </c>
    </row>
    <row r="14" spans="1:29" x14ac:dyDescent="0.3">
      <c r="A14" s="22">
        <v>45738</v>
      </c>
      <c r="B14">
        <v>25</v>
      </c>
      <c r="D14"/>
      <c r="E14" s="23">
        <v>9</v>
      </c>
      <c r="F14" s="24">
        <f t="shared" si="6"/>
        <v>45901</v>
      </c>
      <c r="G14" s="14">
        <f t="shared" si="1"/>
        <v>142</v>
      </c>
      <c r="H14" s="14" t="str">
        <f>IF(OR($G$6="",$G$7=""),"kan niet",IF(AND(G14&lt;&gt;"",G15=""),G14,IF(G14="",_xlfn.FORECAST.ETS(E14,$G$6:$G13,$E$6:$E13,12,1),"")))</f>
        <v/>
      </c>
      <c r="I14" s="14" t="str">
        <f>IF(OR($G$6="",$G$7=""),"kan niet",IF(AND(G14&lt;&gt;"",G15=""),G14,IF(G14="",H14-_xlfn.FORECAST.ETS.CONFINT(E14,$G$6:$G13,$E$6:$E13,$G$3,12,1),"")))</f>
        <v/>
      </c>
      <c r="J14" s="14" t="str">
        <f>IF(OR($G$6="",$G$7=""),"kan niet",IF(AND(G14&lt;&gt;"",G15=""),G14,IF(G14="",H14+_xlfn.FORECAST.ETS.CONFINT(E14,$G$6:$G13,$E$6:$E13,$H$3,12,1),"")))</f>
        <v/>
      </c>
      <c r="L14" s="25">
        <f t="shared" si="0"/>
        <v>45901</v>
      </c>
      <c r="M14" s="21">
        <f t="shared" si="2"/>
        <v>142</v>
      </c>
      <c r="N14" s="21" t="e">
        <f t="shared" si="3"/>
        <v>#N/A</v>
      </c>
      <c r="O14" s="21" t="e">
        <f t="shared" si="4"/>
        <v>#N/A</v>
      </c>
      <c r="P14" s="21" t="e">
        <f t="shared" si="5"/>
        <v>#N/A</v>
      </c>
    </row>
    <row r="15" spans="1:29" x14ac:dyDescent="0.3">
      <c r="A15" s="22">
        <v>45748</v>
      </c>
      <c r="B15">
        <v>28</v>
      </c>
      <c r="D15"/>
      <c r="E15" s="23">
        <v>10</v>
      </c>
      <c r="F15" s="24">
        <f t="shared" si="6"/>
        <v>45931</v>
      </c>
      <c r="G15" s="14">
        <f t="shared" si="1"/>
        <v>159</v>
      </c>
      <c r="H15" s="14">
        <f>IF(OR($G$6="",$G$7=""),"kan niet",IF(AND(G15&lt;&gt;"",G16=""),G15,IF(G15="",_xlfn.FORECAST.ETS(E15,$G$6:$G14,$E$6:$E14,12,1),"")))</f>
        <v>159</v>
      </c>
      <c r="I15" s="14">
        <f>IF(OR($G$6="",$G$7=""),"kan niet",IF(AND(G15&lt;&gt;"",G16=""),G15,IF(G15="",H15-_xlfn.FORECAST.ETS.CONFINT(E15,$G$6:$G14,$E$6:$E14,$G$3,12,1),"")))</f>
        <v>159</v>
      </c>
      <c r="J15" s="14">
        <f>IF(OR($G$6="",$G$7=""),"kan niet",IF(AND(G15&lt;&gt;"",G16=""),G15,IF(G15="",H15+_xlfn.FORECAST.ETS.CONFINT(E15,$G$6:$G14,$E$6:$E14,$H$3,12,1),"")))</f>
        <v>159</v>
      </c>
      <c r="L15" s="25">
        <f t="shared" si="0"/>
        <v>45931</v>
      </c>
      <c r="M15" s="21">
        <f t="shared" si="2"/>
        <v>159</v>
      </c>
      <c r="N15" s="21">
        <f t="shared" si="3"/>
        <v>159</v>
      </c>
      <c r="O15" s="21">
        <f t="shared" si="4"/>
        <v>159</v>
      </c>
      <c r="P15" s="21">
        <f t="shared" si="5"/>
        <v>159</v>
      </c>
    </row>
    <row r="16" spans="1:29" x14ac:dyDescent="0.3">
      <c r="A16" s="22">
        <v>45765</v>
      </c>
      <c r="B16">
        <v>31</v>
      </c>
      <c r="D16"/>
      <c r="E16" s="23">
        <v>11</v>
      </c>
      <c r="F16" s="24">
        <f t="shared" si="6"/>
        <v>45962</v>
      </c>
      <c r="G16" s="14" t="str">
        <f t="shared" si="1"/>
        <v/>
      </c>
      <c r="H16" s="14">
        <f>IF(OR($G$6="",$G$7=""),"kan niet",IF(AND(G16&lt;&gt;"",G17=""),G16,IF(G16="",_xlfn.FORECAST.ETS(E16,$G$6:$G15,$E$6:$E15,12,1),"")))</f>
        <v>171.72972071020823</v>
      </c>
      <c r="I16" s="14">
        <f>IF(OR($G$6="",$G$7=""),"kan niet",IF(AND(G16&lt;&gt;"",G17=""),G16,IF(G16="",H16-_xlfn.FORECAST.ETS.CONFINT(E16,$G$6:$G15,$E$6:$E15,$G$3,12,1),"")))</f>
        <v>156.88020839262177</v>
      </c>
      <c r="J16" s="14">
        <f>IF(OR($G$6="",$G$7=""),"kan niet",IF(AND(G16&lt;&gt;"",G17=""),G16,IF(G16="",H16+_xlfn.FORECAST.ETS.CONFINT(E16,$G$6:$G15,$E$6:$E15,$H$3,12,1),"")))</f>
        <v>186.57923302779469</v>
      </c>
      <c r="L16" s="25">
        <f t="shared" si="0"/>
        <v>45962</v>
      </c>
      <c r="M16" s="21" t="e">
        <f t="shared" si="2"/>
        <v>#N/A</v>
      </c>
      <c r="N16" s="21">
        <f t="shared" si="3"/>
        <v>171.72972071020823</v>
      </c>
      <c r="O16" s="21">
        <f t="shared" si="4"/>
        <v>156.88020839262177</v>
      </c>
      <c r="P16" s="21">
        <f t="shared" si="5"/>
        <v>186.57923302779469</v>
      </c>
    </row>
    <row r="17" spans="1:16" x14ac:dyDescent="0.3">
      <c r="A17" s="22">
        <v>45777</v>
      </c>
      <c r="B17">
        <v>34</v>
      </c>
      <c r="D17"/>
      <c r="E17" s="23">
        <v>12</v>
      </c>
      <c r="F17" s="24">
        <f t="shared" si="6"/>
        <v>45992</v>
      </c>
      <c r="G17" s="14" t="str">
        <f t="shared" si="1"/>
        <v/>
      </c>
      <c r="H17" s="14">
        <f>IF(OR($G$6="",$G$7=""),"kan niet",IF(AND(G17&lt;&gt;"",G18=""),G17,IF(G17="",_xlfn.FORECAST.ETS(E17,$G$6:$G16,$E$6:$E16,12,1),"")))</f>
        <v>182.50374129785069</v>
      </c>
      <c r="I17" s="14">
        <f>IF(OR($G$6="",$G$7=""),"kan niet",IF(AND(G17&lt;&gt;"",G18=""),G17,IF(G17="",H17-_xlfn.FORECAST.ETS.CONFINT(E17,$G$6:$G16,$E$6:$E16,$G$3,12,1),"")))</f>
        <v>167.65416215760916</v>
      </c>
      <c r="J17" s="14">
        <f>IF(OR($G$6="",$G$7=""),"kan niet",IF(AND(G17&lt;&gt;"",G18=""),G17,IF(G17="",H17+_xlfn.FORECAST.ETS.CONFINT(E17,$G$6:$G16,$E$6:$E16,$H$3,12,1),"")))</f>
        <v>197.35332043809223</v>
      </c>
      <c r="L17" s="25">
        <f t="shared" si="0"/>
        <v>45992</v>
      </c>
      <c r="M17" s="21" t="e">
        <f t="shared" si="2"/>
        <v>#N/A</v>
      </c>
      <c r="N17" s="21">
        <f t="shared" si="3"/>
        <v>182.50374129785069</v>
      </c>
      <c r="O17" s="21">
        <f t="shared" si="4"/>
        <v>167.65416215760916</v>
      </c>
      <c r="P17" s="21">
        <f t="shared" si="5"/>
        <v>197.35332043809223</v>
      </c>
    </row>
    <row r="18" spans="1:16" x14ac:dyDescent="0.3">
      <c r="A18" s="22">
        <v>45782</v>
      </c>
      <c r="B18">
        <v>37</v>
      </c>
      <c r="D18"/>
      <c r="E18" s="23">
        <v>13</v>
      </c>
      <c r="F18" s="24">
        <f t="shared" si="6"/>
        <v>46023</v>
      </c>
      <c r="G18" s="14" t="str">
        <f t="shared" si="1"/>
        <v/>
      </c>
      <c r="H18" s="14">
        <f>IF(OR($G$6="",$G$7=""),"kan niet",IF(AND(G18&lt;&gt;"",G19=""),G18,IF(G18="",_xlfn.FORECAST.ETS(E18,$G$6:$G17,$E$6:$E17,12,1),"")))</f>
        <v>193.27776188549319</v>
      </c>
      <c r="I18" s="14">
        <f>IF(OR($G$6="",$G$7=""),"kan niet",IF(AND(G18&lt;&gt;"",G19=""),G18,IF(G18="",H18-_xlfn.FORECAST.ETS.CONFINT(E18,$G$6:$G17,$E$6:$E17,$G$3,12,1),"")))</f>
        <v>178.42806395016285</v>
      </c>
      <c r="J18" s="14">
        <f>IF(OR($G$6="",$G$7=""),"kan niet",IF(AND(G18&lt;&gt;"",G19=""),G18,IF(G18="",H18+_xlfn.FORECAST.ETS.CONFINT(E18,$G$6:$G17,$E$6:$E17,$H$3,12,1),"")))</f>
        <v>208.12745982082353</v>
      </c>
      <c r="L18" s="25">
        <f t="shared" si="0"/>
        <v>46023</v>
      </c>
      <c r="M18" s="21" t="e">
        <f t="shared" si="2"/>
        <v>#N/A</v>
      </c>
      <c r="N18" s="21">
        <f t="shared" si="3"/>
        <v>193.27776188549319</v>
      </c>
      <c r="O18" s="21">
        <f t="shared" si="4"/>
        <v>178.42806395016285</v>
      </c>
      <c r="P18" s="21">
        <f t="shared" si="5"/>
        <v>208.12745982082353</v>
      </c>
    </row>
    <row r="19" spans="1:16" x14ac:dyDescent="0.3">
      <c r="A19" s="22">
        <v>45785</v>
      </c>
      <c r="B19">
        <v>40</v>
      </c>
      <c r="D19"/>
      <c r="E19" s="23">
        <v>14</v>
      </c>
      <c r="F19" s="24">
        <f t="shared" si="6"/>
        <v>46054</v>
      </c>
      <c r="G19" s="14" t="str">
        <f t="shared" si="1"/>
        <v/>
      </c>
      <c r="H19" s="14">
        <f>IF(OR($G$6="",$G$7=""),"kan niet",IF(AND(G19&lt;&gt;"",G20=""),G19,IF(G19="",_xlfn.FORECAST.ETS(E19,$G$6:$G18,$E$6:$E18,12,1),"")))</f>
        <v>204.05178247313569</v>
      </c>
      <c r="I19" s="14">
        <f>IF(OR($G$6="",$G$7=""),"kan niet",IF(AND(G19&lt;&gt;"",G20=""),G19,IF(G19="",H19-_xlfn.FORECAST.ETS.CONFINT(E19,$G$6:$G18,$E$6:$E18,$G$3,12,1),"")))</f>
        <v>189.20189892238164</v>
      </c>
      <c r="J19" s="14">
        <f>IF(OR($G$6="",$G$7=""),"kan niet",IF(AND(G19&lt;&gt;"",G20=""),G19,IF(G19="",H19+_xlfn.FORECAST.ETS.CONFINT(E19,$G$6:$G18,$E$6:$E18,$H$3,12,1),"")))</f>
        <v>218.90166602388973</v>
      </c>
      <c r="L19" s="25">
        <f t="shared" si="0"/>
        <v>46054</v>
      </c>
      <c r="M19" s="21" t="e">
        <f t="shared" si="2"/>
        <v>#N/A</v>
      </c>
      <c r="N19" s="21">
        <f t="shared" si="3"/>
        <v>204.05178247313569</v>
      </c>
      <c r="O19" s="21">
        <f t="shared" si="4"/>
        <v>189.20189892238164</v>
      </c>
      <c r="P19" s="21">
        <f t="shared" si="5"/>
        <v>218.90166602388973</v>
      </c>
    </row>
    <row r="20" spans="1:16" x14ac:dyDescent="0.3">
      <c r="A20" s="22">
        <v>45796</v>
      </c>
      <c r="B20">
        <v>43</v>
      </c>
      <c r="D20"/>
      <c r="E20" s="23">
        <v>15</v>
      </c>
      <c r="F20" s="24">
        <f t="shared" si="6"/>
        <v>46082</v>
      </c>
      <c r="G20" s="14" t="str">
        <f t="shared" si="1"/>
        <v/>
      </c>
      <c r="H20" s="14">
        <f>IF(OR($G$6="",$G$7=""),"kan niet",IF(AND(G20&lt;&gt;"",G21=""),G20,IF(G20="",_xlfn.FORECAST.ETS(E20,$G$6:$G19,$E$6:$E19,12,1),"")))</f>
        <v>214.82580306077816</v>
      </c>
      <c r="I20" s="14">
        <f>IF(OR($G$6="",$G$7=""),"kan niet",IF(AND(G20&lt;&gt;"",G21=""),G20,IF(G20="",H20-_xlfn.FORECAST.ETS.CONFINT(E20,$G$6:$G19,$E$6:$E19,$G$3,12,1),"")))</f>
        <v>199.97565222788981</v>
      </c>
      <c r="J20" s="14">
        <f>IF(OR($G$6="",$G$7=""),"kan niet",IF(AND(G20&lt;&gt;"",G21=""),G20,IF(G20="",H20+_xlfn.FORECAST.ETS.CONFINT(E20,$G$6:$G19,$E$6:$E19,$H$3,12,1),"")))</f>
        <v>229.6759538936665</v>
      </c>
      <c r="L20" s="25">
        <f t="shared" si="0"/>
        <v>46082</v>
      </c>
      <c r="M20" s="21" t="e">
        <f t="shared" si="2"/>
        <v>#N/A</v>
      </c>
      <c r="N20" s="21">
        <f t="shared" si="3"/>
        <v>214.82580306077816</v>
      </c>
      <c r="O20" s="21">
        <f t="shared" si="4"/>
        <v>199.97565222788981</v>
      </c>
      <c r="P20" s="21">
        <f t="shared" si="5"/>
        <v>229.6759538936665</v>
      </c>
    </row>
    <row r="21" spans="1:16" x14ac:dyDescent="0.3">
      <c r="A21" s="22">
        <v>45834</v>
      </c>
      <c r="B21">
        <v>40</v>
      </c>
      <c r="D21"/>
      <c r="E21" s="23">
        <v>16</v>
      </c>
      <c r="F21" s="24">
        <f t="shared" si="6"/>
        <v>46113</v>
      </c>
      <c r="G21" s="14" t="str">
        <f t="shared" si="1"/>
        <v/>
      </c>
      <c r="H21" s="14">
        <f>IF(OR($G$6="",$G$7=""),"kan niet",IF(AND(G21&lt;&gt;"",G22=""),G21,IF(G21="",_xlfn.FORECAST.ETS(E21,$G$6:$G20,$E$6:$E20,12,1),"")))</f>
        <v>225.59982364842065</v>
      </c>
      <c r="I21" s="14">
        <f>IF(OR($G$6="",$G$7=""),"kan niet",IF(AND(G21&lt;&gt;"",G22=""),G21,IF(G21="",H21-_xlfn.FORECAST.ETS.CONFINT(E21,$G$6:$G20,$E$6:$E20,$G$3,12,1),"")))</f>
        <v>210.74930902257952</v>
      </c>
      <c r="J21" s="14">
        <f>IF(OR($G$6="",$G$7=""),"kan niet",IF(AND(G21&lt;&gt;"",G22=""),G21,IF(G21="",H21+_xlfn.FORECAST.ETS.CONFINT(E21,$G$6:$G20,$E$6:$E20,$H$3,12,1),"")))</f>
        <v>240.45033827426178</v>
      </c>
      <c r="L21" s="25">
        <f t="shared" si="0"/>
        <v>46113</v>
      </c>
      <c r="M21" s="21" t="e">
        <f t="shared" si="2"/>
        <v>#N/A</v>
      </c>
      <c r="N21" s="21">
        <f t="shared" si="3"/>
        <v>225.59982364842065</v>
      </c>
      <c r="O21" s="21">
        <f t="shared" si="4"/>
        <v>210.74930902257952</v>
      </c>
      <c r="P21" s="21">
        <f t="shared" si="5"/>
        <v>240.45033827426178</v>
      </c>
    </row>
    <row r="22" spans="1:16" x14ac:dyDescent="0.3">
      <c r="A22" s="22">
        <v>45834</v>
      </c>
      <c r="B22">
        <v>40</v>
      </c>
      <c r="D22"/>
      <c r="E22" s="23">
        <v>17</v>
      </c>
      <c r="F22" s="24">
        <f t="shared" si="6"/>
        <v>46143</v>
      </c>
      <c r="G22" s="14" t="str">
        <f t="shared" si="1"/>
        <v/>
      </c>
      <c r="H22" s="14">
        <f>IF(OR($G$6="",$G$7=""),"kan niet",IF(AND(G22&lt;&gt;"",G23=""),G22,IF(G22="",_xlfn.FORECAST.ETS(E22,$G$6:$G21,$E$6:$E21,12,1),"")))</f>
        <v>236.37384423606312</v>
      </c>
      <c r="I22" s="14">
        <f>IF(OR($G$6="",$G$7=""),"kan niet",IF(AND(G22&lt;&gt;"",G23=""),G22,IF(G22="",H22-_xlfn.FORECAST.ETS.CONFINT(E22,$G$6:$G21,$E$6:$E21,$G$3,12,1),"")))</f>
        <v>221.5228544655007</v>
      </c>
      <c r="J22" s="14">
        <f>IF(OR($G$6="",$G$7=""),"kan niet",IF(AND(G22&lt;&gt;"",G23=""),G22,IF(G22="",H22+_xlfn.FORECAST.ETS.CONFINT(E22,$G$6:$G21,$E$6:$E21,$H$3,12,1),"")))</f>
        <v>251.22483400662554</v>
      </c>
      <c r="L22" s="25">
        <f t="shared" si="0"/>
        <v>46143</v>
      </c>
      <c r="M22" s="21" t="e">
        <f t="shared" si="2"/>
        <v>#N/A</v>
      </c>
      <c r="N22" s="21">
        <f t="shared" si="3"/>
        <v>236.37384423606312</v>
      </c>
      <c r="O22" s="21">
        <f t="shared" si="4"/>
        <v>221.5228544655007</v>
      </c>
      <c r="P22" s="21">
        <f t="shared" si="5"/>
        <v>251.22483400662554</v>
      </c>
    </row>
    <row r="23" spans="1:16" x14ac:dyDescent="0.3">
      <c r="A23" s="22">
        <v>45835</v>
      </c>
      <c r="B23">
        <v>39</v>
      </c>
      <c r="E23" s="23">
        <v>18</v>
      </c>
      <c r="F23" s="24">
        <f t="shared" si="6"/>
        <v>46174</v>
      </c>
      <c r="G23" s="14" t="str">
        <f t="shared" si="1"/>
        <v/>
      </c>
      <c r="H23" s="14">
        <f>IF(OR($G$6="",$G$7=""),"kan niet",IF(AND(G23&lt;&gt;"",G24=""),G23,IF(G23="",_xlfn.FORECAST.ETS(E23,$G$6:$G22,$E$6:$E22,12,1),"")))</f>
        <v>247.14786482370562</v>
      </c>
      <c r="I23" s="14">
        <f>IF(OR($G$6="",$G$7=""),"kan niet",IF(AND(G23&lt;&gt;"",G24=""),G23,IF(G23="",H23-_xlfn.FORECAST.ETS.CONFINT(E23,$G$6:$G22,$E$6:$E22,$G$3,12,1),"")))</f>
        <v>232.29627371989955</v>
      </c>
      <c r="J23" s="14">
        <f>IF(OR($G$6="",$G$7=""),"kan niet",IF(AND(G23&lt;&gt;"",G24=""),G23,IF(G23="",H23+_xlfn.FORECAST.ETS.CONFINT(E23,$G$6:$G22,$E$6:$E22,$H$3,12,1),"")))</f>
        <v>261.99945592751169</v>
      </c>
      <c r="L23" s="25">
        <f t="shared" si="0"/>
        <v>46174</v>
      </c>
      <c r="M23" s="21" t="e">
        <f t="shared" si="2"/>
        <v>#N/A</v>
      </c>
      <c r="N23" s="21">
        <f t="shared" si="3"/>
        <v>247.14786482370562</v>
      </c>
      <c r="O23" s="21">
        <f t="shared" si="4"/>
        <v>232.29627371989955</v>
      </c>
      <c r="P23" s="21">
        <f t="shared" si="5"/>
        <v>261.99945592751169</v>
      </c>
    </row>
    <row r="24" spans="1:16" x14ac:dyDescent="0.3">
      <c r="A24" s="22">
        <v>45842</v>
      </c>
      <c r="B24">
        <v>42</v>
      </c>
      <c r="F24" s="28">
        <f t="shared" si="6"/>
        <v>46204</v>
      </c>
    </row>
    <row r="25" spans="1:16" x14ac:dyDescent="0.3">
      <c r="A25" s="22">
        <v>45849</v>
      </c>
      <c r="B25">
        <v>45</v>
      </c>
    </row>
    <row r="26" spans="1:16" x14ac:dyDescent="0.3">
      <c r="A26" s="22">
        <v>45856</v>
      </c>
      <c r="B26">
        <v>48</v>
      </c>
    </row>
    <row r="27" spans="1:16" x14ac:dyDescent="0.3">
      <c r="A27" s="22">
        <v>45881</v>
      </c>
      <c r="B27">
        <v>55</v>
      </c>
    </row>
    <row r="28" spans="1:16" x14ac:dyDescent="0.3">
      <c r="A28" s="22">
        <v>45882</v>
      </c>
      <c r="B28">
        <v>45</v>
      </c>
    </row>
    <row r="29" spans="1:16" x14ac:dyDescent="0.3">
      <c r="A29" s="22">
        <v>45884</v>
      </c>
      <c r="B29">
        <v>45</v>
      </c>
    </row>
    <row r="30" spans="1:16" x14ac:dyDescent="0.3">
      <c r="A30" s="22">
        <v>45901</v>
      </c>
      <c r="B30">
        <v>48</v>
      </c>
    </row>
    <row r="31" spans="1:16" x14ac:dyDescent="0.3">
      <c r="A31" s="22">
        <v>45912</v>
      </c>
      <c r="B31">
        <v>48</v>
      </c>
    </row>
    <row r="32" spans="1:16" x14ac:dyDescent="0.3">
      <c r="A32" s="22">
        <v>45916</v>
      </c>
      <c r="B32">
        <v>46</v>
      </c>
    </row>
    <row r="33" spans="1:2" x14ac:dyDescent="0.3">
      <c r="A33" s="22">
        <v>45945</v>
      </c>
      <c r="B33">
        <v>40</v>
      </c>
    </row>
    <row r="34" spans="1:2" x14ac:dyDescent="0.3">
      <c r="A34" s="22">
        <v>45948</v>
      </c>
      <c r="B34">
        <v>61</v>
      </c>
    </row>
    <row r="35" spans="1:2" x14ac:dyDescent="0.3">
      <c r="A35" s="22">
        <v>45952</v>
      </c>
      <c r="B35">
        <v>58</v>
      </c>
    </row>
    <row r="36" spans="1:2" x14ac:dyDescent="0.3">
      <c r="A36" s="9"/>
      <c r="B36" s="10"/>
    </row>
  </sheetData>
  <dataValidations count="2">
    <dataValidation type="list" allowBlank="1" showInputMessage="1" showErrorMessage="1" sqref="G2" xr:uid="{00CC8D1F-9316-4469-BAC5-7D5AF80B1AC3}">
      <formula1>"1,2,3,4,5,6,7,8,9,10,11,12"</formula1>
    </dataValidation>
    <dataValidation type="list" allowBlank="1" showInputMessage="1" showErrorMessage="1" sqref="H2" xr:uid="{239F1517-780B-4EE1-AD42-6D6E9E9159DD}">
      <formula1>#REF!</formula1>
    </dataValidation>
  </dataValidations>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1EE25-0434-4498-AF6E-331A4C7A187A}">
  <dimension ref="A1:Z36"/>
  <sheetViews>
    <sheetView showGridLines="0" workbookViewId="0"/>
  </sheetViews>
  <sheetFormatPr defaultRowHeight="14.4" x14ac:dyDescent="0.3"/>
  <cols>
    <col min="1" max="1" width="11.44140625" style="8" customWidth="1"/>
    <col min="2" max="2" width="8.77734375" style="8" customWidth="1"/>
    <col min="3" max="4" width="2.77734375" style="8" customWidth="1"/>
    <col min="5" max="5" width="6.33203125" style="8" bestFit="1" customWidth="1"/>
    <col min="6" max="10" width="11.5546875" style="8" customWidth="1"/>
    <col min="11" max="11" width="11.109375" style="8" customWidth="1"/>
    <col min="12" max="12" width="12.44140625" style="8" hidden="1" customWidth="1"/>
    <col min="13" max="13" width="12.5546875" style="8" hidden="1" customWidth="1"/>
    <col min="14" max="16" width="0" style="8" hidden="1" customWidth="1"/>
    <col min="17" max="20" width="8.88671875" style="8"/>
    <col min="21" max="21" width="8.88671875" style="8" customWidth="1"/>
    <col min="22" max="23" width="9" style="8" customWidth="1"/>
    <col min="24" max="24" width="3.77734375" style="8" customWidth="1"/>
    <col min="25" max="25" width="8.88671875" style="8" customWidth="1"/>
    <col min="26" max="26" width="9" style="8" customWidth="1"/>
    <col min="27" max="28" width="8.88671875" style="8" customWidth="1"/>
    <col min="29" max="16384" width="8.88671875" style="8"/>
  </cols>
  <sheetData>
    <row r="1" spans="1:26" x14ac:dyDescent="0.3">
      <c r="D1"/>
      <c r="E1"/>
      <c r="F1" s="17" t="s">
        <v>15</v>
      </c>
      <c r="G1" s="18" t="s">
        <v>16</v>
      </c>
      <c r="H1" s="18"/>
      <c r="I1"/>
      <c r="J1" s="22"/>
      <c r="K1"/>
      <c r="L1"/>
      <c r="M1"/>
      <c r="Z1" s="9"/>
    </row>
    <row r="2" spans="1:26" x14ac:dyDescent="0.3">
      <c r="D2"/>
      <c r="E2"/>
      <c r="F2" s="17" t="s">
        <v>17</v>
      </c>
      <c r="G2" s="19">
        <v>3</v>
      </c>
      <c r="H2" s="19">
        <v>2025</v>
      </c>
      <c r="I2"/>
      <c r="J2" s="22"/>
      <c r="K2" s="20" t="str">
        <f>IF(Grafiek!H6="kan niet","Die moeten gevuld zijn. Maak een juiste keuze!","")</f>
        <v/>
      </c>
      <c r="L2"/>
      <c r="M2"/>
    </row>
    <row r="3" spans="1:26" x14ac:dyDescent="0.3">
      <c r="D3"/>
      <c r="E3"/>
      <c r="F3" s="26" t="s">
        <v>18</v>
      </c>
      <c r="G3" s="27">
        <v>0.95</v>
      </c>
      <c r="H3" s="27">
        <v>0.95</v>
      </c>
      <c r="I3"/>
      <c r="J3"/>
      <c r="K3"/>
      <c r="L3"/>
      <c r="M3"/>
    </row>
    <row r="4" spans="1:26" x14ac:dyDescent="0.3">
      <c r="D4"/>
      <c r="E4"/>
      <c r="F4" s="17"/>
      <c r="G4"/>
      <c r="H4"/>
      <c r="I4"/>
      <c r="J4"/>
      <c r="K4"/>
      <c r="L4"/>
      <c r="M4"/>
    </row>
    <row r="5" spans="1:26" ht="45.6" customHeight="1" x14ac:dyDescent="0.3">
      <c r="A5" s="15" t="s">
        <v>0</v>
      </c>
      <c r="B5" s="15" t="s">
        <v>1</v>
      </c>
      <c r="D5"/>
      <c r="E5" s="11" t="s">
        <v>10</v>
      </c>
      <c r="F5" s="11" t="s">
        <v>11</v>
      </c>
      <c r="G5" s="11" t="s">
        <v>1</v>
      </c>
      <c r="H5" s="12" t="s">
        <v>12</v>
      </c>
      <c r="I5" s="12" t="s">
        <v>13</v>
      </c>
      <c r="J5" s="13" t="s">
        <v>14</v>
      </c>
      <c r="L5" s="16" t="str">
        <f>Grafiek!F5</f>
        <v>As</v>
      </c>
      <c r="M5" s="16" t="s">
        <v>1</v>
      </c>
      <c r="N5" s="16" t="str">
        <f>Grafiek!H5</f>
        <v>Voorspellen</v>
      </c>
      <c r="O5" s="16" t="str">
        <f>Grafiek!I5</f>
        <v>Laagste betrouwbaarheids grens</v>
      </c>
      <c r="P5" s="16" t="str">
        <f>Grafiek!J5</f>
        <v>Hoogste betrouwbaarheids grens</v>
      </c>
    </row>
    <row r="6" spans="1:26" x14ac:dyDescent="0.3">
      <c r="A6" s="22">
        <v>45662</v>
      </c>
      <c r="B6">
        <v>25</v>
      </c>
      <c r="D6"/>
      <c r="E6" s="23">
        <v>1</v>
      </c>
      <c r="F6" s="24">
        <f>DATE(H2,G2,1)</f>
        <v>45717</v>
      </c>
      <c r="G6" s="14">
        <f>IF(SUMIFS(Grafiek!B:B,Grafiek!A:A,"&gt;="&amp;F6,Grafiek!A:A,"&lt;"&amp;F7)=0,"",SUMIFS(Grafiek!B:B,Grafiek!A:A,"&gt;="&amp;F6,Grafiek!A:A,"&lt;"&amp;F7))</f>
        <v>71</v>
      </c>
      <c r="H6" s="14" t="str">
        <f>IF(OR($G$6="",$G$7=""),"kan niet",IF(AND(G6&lt;&gt;"",G7=""),G6,IF(G6="",_xlfn.FORECAST.ETS(E6,$G5:$G$6,$E5:$E$6,12,1),"")))</f>
        <v/>
      </c>
      <c r="I6" s="14" t="str">
        <f>IF(OR($G$6="",$G$7=""),"kan niet",IF(AND(G6&lt;&gt;"",G7=""),G6,IF(G6="",H6-_xlfn.FORECAST.ETS.CONFINT(E6,$G5:$G$6,$E5:$E$6,Grafiek!$G$3,12,1),"")))</f>
        <v/>
      </c>
      <c r="J6" s="14" t="str">
        <f>IF(OR($G$6="",$G$7=""),"kan niet",IF(AND(G6&lt;&gt;"",G7=""),G6,IF(G6="",H6+_xlfn.FORECAST.ETS.CONFINT(E6,$G5:$G$6,$E5:$E$6,Grafiek!$H$3,12,1),"")))</f>
        <v/>
      </c>
      <c r="L6" s="25">
        <f>Grafiek!F6</f>
        <v>45717</v>
      </c>
      <c r="M6" s="21">
        <f>IF(Grafiek!G6="",NA(),Grafiek!G6)</f>
        <v>71</v>
      </c>
      <c r="N6" s="21" t="e">
        <f>IF(Grafiek!H6="",NA(),Grafiek!H6)</f>
        <v>#N/A</v>
      </c>
      <c r="O6" s="21" t="e">
        <f>IF(Grafiek!I6="",NA(),Grafiek!I6)</f>
        <v>#N/A</v>
      </c>
      <c r="P6" s="21" t="e">
        <f>IF(Grafiek!J6="",NA(),Grafiek!J6)</f>
        <v>#N/A</v>
      </c>
    </row>
    <row r="7" spans="1:26" x14ac:dyDescent="0.3">
      <c r="A7" s="22">
        <v>45669</v>
      </c>
      <c r="B7">
        <v>18</v>
      </c>
      <c r="D7"/>
      <c r="E7" s="23">
        <v>2</v>
      </c>
      <c r="F7" s="24">
        <f t="shared" ref="F7:F24" si="0">DATE(YEAR(F6),MONTH(F6)+1,1)</f>
        <v>45748</v>
      </c>
      <c r="G7" s="14">
        <f>IF(SUMIFS(Grafiek!B:B,Grafiek!A:A,"&gt;="&amp;F7,Grafiek!A:A,"&lt;"&amp;F8)=0,"",SUMIFS(Grafiek!B:B,Grafiek!A:A,"&gt;="&amp;F7,Grafiek!A:A,"&lt;"&amp;F8))</f>
        <v>93</v>
      </c>
      <c r="H7" s="14" t="str">
        <f>IF(OR($G$6="",$G$7=""),"kan niet",IF(AND(G7&lt;&gt;"",G8=""),G7,IF(G7="",_xlfn.FORECAST.ETS(E7,$G6:$G$6,$E6:$E$6,12,1),"")))</f>
        <v/>
      </c>
      <c r="I7" s="14" t="str">
        <f>IF(OR($G$6="",$G$7=""),"kan niet",IF(AND(G7&lt;&gt;"",G8=""),G7,IF(G7="",H7-_xlfn.FORECAST.ETS.CONFINT(E7,$G6:$G$6,$E6:$E$6,Grafiek!$G$3,12,1),"")))</f>
        <v/>
      </c>
      <c r="J7" s="14" t="str">
        <f>IF(OR($G$6="",$G$7=""),"kan niet",IF(AND(G7&lt;&gt;"",G8=""),G7,IF(G7="",H7+_xlfn.FORECAST.ETS.CONFINT(E7,$G6:$G$6,$E6:$E$6,Grafiek!$H$3,12,1),"")))</f>
        <v/>
      </c>
      <c r="L7" s="25">
        <f>Grafiek!F7</f>
        <v>45748</v>
      </c>
      <c r="M7" s="21">
        <f>IF(Grafiek!G7="",NA(),Grafiek!G7)</f>
        <v>93</v>
      </c>
      <c r="N7" s="21" t="e">
        <f>IF(Grafiek!H7="",NA(),Grafiek!H7)</f>
        <v>#N/A</v>
      </c>
      <c r="O7" s="21" t="e">
        <f>IF(Grafiek!I7="",NA(),Grafiek!I7)</f>
        <v>#N/A</v>
      </c>
      <c r="P7" s="21" t="e">
        <f>IF(Grafiek!J7="",NA(),Grafiek!J7)</f>
        <v>#N/A</v>
      </c>
    </row>
    <row r="8" spans="1:26" x14ac:dyDescent="0.3">
      <c r="A8" s="22">
        <v>45676</v>
      </c>
      <c r="B8">
        <v>21</v>
      </c>
      <c r="D8"/>
      <c r="E8" s="23">
        <v>3</v>
      </c>
      <c r="F8" s="24">
        <f t="shared" si="0"/>
        <v>45778</v>
      </c>
      <c r="G8" s="14">
        <f>IF(SUMIFS(Grafiek!B:B,Grafiek!A:A,"&gt;="&amp;F8,Grafiek!A:A,"&lt;"&amp;F9)=0,"",SUMIFS(Grafiek!B:B,Grafiek!A:A,"&gt;="&amp;F8,Grafiek!A:A,"&lt;"&amp;F9))</f>
        <v>120</v>
      </c>
      <c r="H8" s="14" t="str">
        <f>IF(OR($G$6="",$G$7=""),"kan niet",IF(AND(G8&lt;&gt;"",G9=""),G8,IF(G8="",_xlfn.FORECAST.ETS(E8,$G$6:$G7,$E$6:$E7,12,1),"")))</f>
        <v/>
      </c>
      <c r="I8" s="14" t="str">
        <f>IF(OR($G$6="",$G$7=""),"kan niet",IF(AND(G8&lt;&gt;"",G9=""),G8,IF(G8="",H8-_xlfn.FORECAST.ETS.CONFINT(E8,$G$6:$G7,$E$6:$E7,Grafiek!$G$3,12,1),"")))</f>
        <v/>
      </c>
      <c r="J8" s="14" t="str">
        <f>IF(OR($G$6="",$G$7=""),"kan niet",IF(AND(G8&lt;&gt;"",G9=""),G8,IF(G8="",H8+_xlfn.FORECAST.ETS.CONFINT(E8,$G$6:$G7,$E$6:$E7,Grafiek!$H$3,12,1),"")))</f>
        <v/>
      </c>
      <c r="L8" s="25">
        <f>Grafiek!F8</f>
        <v>45778</v>
      </c>
      <c r="M8" s="21">
        <f>IF(Grafiek!G8="",NA(),Grafiek!G8)</f>
        <v>120</v>
      </c>
      <c r="N8" s="21" t="e">
        <f>IF(Grafiek!H8="",NA(),Grafiek!H8)</f>
        <v>#N/A</v>
      </c>
      <c r="O8" s="21" t="e">
        <f>IF(Grafiek!I8="",NA(),Grafiek!I8)</f>
        <v>#N/A</v>
      </c>
      <c r="P8" s="21" t="e">
        <f>IF(Grafiek!J8="",NA(),Grafiek!J8)</f>
        <v>#N/A</v>
      </c>
    </row>
    <row r="9" spans="1:26" x14ac:dyDescent="0.3">
      <c r="A9" s="22">
        <v>45706</v>
      </c>
      <c r="B9">
        <v>24</v>
      </c>
      <c r="D9"/>
      <c r="E9" s="23">
        <v>4</v>
      </c>
      <c r="F9" s="24">
        <f t="shared" si="0"/>
        <v>45809</v>
      </c>
      <c r="G9" s="14">
        <f>IF(SUMIFS(Grafiek!B:B,Grafiek!A:A,"&gt;="&amp;F9,Grafiek!A:A,"&lt;"&amp;F10)=0,"",SUMIFS(Grafiek!B:B,Grafiek!A:A,"&gt;="&amp;F9,Grafiek!A:A,"&lt;"&amp;F10))</f>
        <v>119</v>
      </c>
      <c r="H9" s="14" t="str">
        <f>IF(OR($G$6="",$G$7=""),"kan niet",IF(AND(G9&lt;&gt;"",G10=""),G9,IF(G9="",_xlfn.FORECAST.ETS(E9,$G$6:$G8,$E$6:$E8,12,1),"")))</f>
        <v/>
      </c>
      <c r="I9" s="14" t="str">
        <f>IF(OR($G$6="",$G$7=""),"kan niet",IF(AND(G9&lt;&gt;"",G10=""),G9,IF(G9="",H9-_xlfn.FORECAST.ETS.CONFINT(E9,$G$6:$G8,$E$6:$E8,Grafiek!$G$3,12,1),"")))</f>
        <v/>
      </c>
      <c r="J9" s="14" t="str">
        <f>IF(OR($G$6="",$G$7=""),"kan niet",IF(AND(G9&lt;&gt;"",G10=""),G9,IF(G9="",H9+_xlfn.FORECAST.ETS.CONFINT(E9,$G$6:$G8,$E$6:$E8,Grafiek!$H$3,12,1),"")))</f>
        <v/>
      </c>
      <c r="L9" s="25">
        <f>Grafiek!F9</f>
        <v>45809</v>
      </c>
      <c r="M9" s="21">
        <f>IF(Grafiek!G9="",NA(),Grafiek!G9)</f>
        <v>119</v>
      </c>
      <c r="N9" s="21" t="e">
        <f>IF(Grafiek!H9="",NA(),Grafiek!H9)</f>
        <v>#N/A</v>
      </c>
      <c r="O9" s="21" t="e">
        <f>IF(Grafiek!I9="",NA(),Grafiek!I9)</f>
        <v>#N/A</v>
      </c>
      <c r="P9" s="21" t="e">
        <f>IF(Grafiek!J9="",NA(),Grafiek!J9)</f>
        <v>#N/A</v>
      </c>
    </row>
    <row r="10" spans="1:26" x14ac:dyDescent="0.3">
      <c r="A10" s="22">
        <v>45707</v>
      </c>
      <c r="B10">
        <v>27</v>
      </c>
      <c r="D10"/>
      <c r="E10" s="23">
        <v>5</v>
      </c>
      <c r="F10" s="24">
        <f t="shared" si="0"/>
        <v>45839</v>
      </c>
      <c r="G10" s="14">
        <f>IF(SUMIFS(Grafiek!B:B,Grafiek!A:A,"&gt;="&amp;F10,Grafiek!A:A,"&lt;"&amp;F11)=0,"",SUMIFS(Grafiek!B:B,Grafiek!A:A,"&gt;="&amp;F10,Grafiek!A:A,"&lt;"&amp;F11))</f>
        <v>135</v>
      </c>
      <c r="H10" s="14" t="str">
        <f>IF(OR($G$6="",$G$7=""),"kan niet",IF(AND(G10&lt;&gt;"",G11=""),G10,IF(G10="",_xlfn.FORECAST.ETS(E10,$G$6:$G9,$E$6:$E9,12,1),"")))</f>
        <v/>
      </c>
      <c r="I10" s="14" t="str">
        <f>IF(OR($G$6="",$G$7=""),"kan niet",IF(AND(G10&lt;&gt;"",G11=""),G10,IF(G10="",H10-_xlfn.FORECAST.ETS.CONFINT(E10,$G$6:$G9,$E$6:$E9,Grafiek!$G$3,12,1),"")))</f>
        <v/>
      </c>
      <c r="J10" s="14" t="str">
        <f>IF(OR($G$6="",$G$7=""),"kan niet",IF(AND(G10&lt;&gt;"",G11=""),G10,IF(G10="",H10+_xlfn.FORECAST.ETS.CONFINT(E10,$G$6:$G9,$E$6:$E9,Grafiek!$H$3,12,1),"")))</f>
        <v/>
      </c>
      <c r="L10" s="25">
        <f>Grafiek!F10</f>
        <v>45839</v>
      </c>
      <c r="M10" s="21">
        <f>IF(Grafiek!G10="",NA(),Grafiek!G10)</f>
        <v>135</v>
      </c>
      <c r="N10" s="21" t="e">
        <f>IF(Grafiek!H10="",NA(),Grafiek!H10)</f>
        <v>#N/A</v>
      </c>
      <c r="O10" s="21" t="e">
        <f>IF(Grafiek!I10="",NA(),Grafiek!I10)</f>
        <v>#N/A</v>
      </c>
      <c r="P10" s="21" t="e">
        <f>IF(Grafiek!J10="",NA(),Grafiek!J10)</f>
        <v>#N/A</v>
      </c>
    </row>
    <row r="11" spans="1:26" x14ac:dyDescent="0.3">
      <c r="A11" s="22">
        <v>45708</v>
      </c>
      <c r="B11">
        <v>30</v>
      </c>
      <c r="D11"/>
      <c r="E11" s="23">
        <v>6</v>
      </c>
      <c r="F11" s="24">
        <f t="shared" si="0"/>
        <v>45870</v>
      </c>
      <c r="G11" s="14">
        <f>IF(SUMIFS(Grafiek!B:B,Grafiek!A:A,"&gt;="&amp;F11,Grafiek!A:A,"&lt;"&amp;F12)=0,"",SUMIFS(Grafiek!B:B,Grafiek!A:A,"&gt;="&amp;F11,Grafiek!A:A,"&lt;"&amp;F12))</f>
        <v>145</v>
      </c>
      <c r="H11" s="14" t="str">
        <f>IF(OR($G$6="",$G$7=""),"kan niet",IF(AND(G11&lt;&gt;"",G12=""),G11,IF(G11="",_xlfn.FORECAST.ETS(E11,$G$6:$G10,$E$6:$E10,12,1),"")))</f>
        <v/>
      </c>
      <c r="I11" s="14" t="str">
        <f>IF(OR($G$6="",$G$7=""),"kan niet",IF(AND(G11&lt;&gt;"",G12=""),G11,IF(G11="",H11-_xlfn.FORECAST.ETS.CONFINT(E11,$G$6:$G10,$E$6:$E10,Grafiek!$G$3,12,1),"")))</f>
        <v/>
      </c>
      <c r="J11" s="14" t="str">
        <f>IF(OR($G$6="",$G$7=""),"kan niet",IF(AND(G11&lt;&gt;"",G12=""),G11,IF(G11="",H11+_xlfn.FORECAST.ETS.CONFINT(E11,$G$6:$G10,$E$6:$E10,Grafiek!$H$3,12,1),"")))</f>
        <v/>
      </c>
      <c r="L11" s="25">
        <f>Grafiek!F11</f>
        <v>45870</v>
      </c>
      <c r="M11" s="21">
        <f>IF(Grafiek!G11="",NA(),Grafiek!G11)</f>
        <v>145</v>
      </c>
      <c r="N11" s="21" t="e">
        <f>IF(Grafiek!H11="",NA(),Grafiek!H11)</f>
        <v>#N/A</v>
      </c>
      <c r="O11" s="21" t="e">
        <f>IF(Grafiek!I11="",NA(),Grafiek!I11)</f>
        <v>#N/A</v>
      </c>
      <c r="P11" s="21" t="e">
        <f>IF(Grafiek!J11="",NA(),Grafiek!J11)</f>
        <v>#N/A</v>
      </c>
    </row>
    <row r="12" spans="1:26" x14ac:dyDescent="0.3">
      <c r="A12" s="22">
        <v>45721</v>
      </c>
      <c r="B12">
        <v>24</v>
      </c>
      <c r="D12"/>
      <c r="E12" s="23">
        <v>7</v>
      </c>
      <c r="F12" s="24">
        <f t="shared" si="0"/>
        <v>45901</v>
      </c>
      <c r="G12" s="14">
        <f>IF(SUMIFS(Grafiek!B:B,Grafiek!A:A,"&gt;="&amp;F12,Grafiek!A:A,"&lt;"&amp;F13)=0,"",SUMIFS(Grafiek!B:B,Grafiek!A:A,"&gt;="&amp;F12,Grafiek!A:A,"&lt;"&amp;F13))</f>
        <v>142</v>
      </c>
      <c r="H12" s="14" t="str">
        <f>IF(OR($G$6="",$G$7=""),"kan niet",IF(AND(G12&lt;&gt;"",G13=""),G12,IF(G12="",_xlfn.FORECAST.ETS(E12,$G$6:$G11,$E$6:$E11,12,1),"")))</f>
        <v/>
      </c>
      <c r="I12" s="14" t="str">
        <f>IF(OR($G$6="",$G$7=""),"kan niet",IF(AND(G12&lt;&gt;"",G13=""),G12,IF(G12="",H12-_xlfn.FORECAST.ETS.CONFINT(E12,$G$6:$G11,$E$6:$E11,Grafiek!$G$3,12,1),"")))</f>
        <v/>
      </c>
      <c r="J12" s="14" t="str">
        <f>IF(OR($G$6="",$G$7=""),"kan niet",IF(AND(G12&lt;&gt;"",G13=""),G12,IF(G12="",H12+_xlfn.FORECAST.ETS.CONFINT(E12,$G$6:$G11,$E$6:$E11,Grafiek!$H$3,12,1),"")))</f>
        <v/>
      </c>
      <c r="L12" s="25">
        <f>Grafiek!F12</f>
        <v>45901</v>
      </c>
      <c r="M12" s="21">
        <f>IF(Grafiek!G12="",NA(),Grafiek!G12)</f>
        <v>142</v>
      </c>
      <c r="N12" s="21" t="e">
        <f>IF(Grafiek!H12="",NA(),Grafiek!H12)</f>
        <v>#N/A</v>
      </c>
      <c r="O12" s="21" t="e">
        <f>IF(Grafiek!I12="",NA(),Grafiek!I12)</f>
        <v>#N/A</v>
      </c>
      <c r="P12" s="21" t="e">
        <f>IF(Grafiek!J12="",NA(),Grafiek!J12)</f>
        <v>#N/A</v>
      </c>
    </row>
    <row r="13" spans="1:26" x14ac:dyDescent="0.3">
      <c r="A13" s="22">
        <v>45731</v>
      </c>
      <c r="B13">
        <v>22</v>
      </c>
      <c r="D13"/>
      <c r="E13" s="23">
        <v>8</v>
      </c>
      <c r="F13" s="24">
        <f t="shared" si="0"/>
        <v>45931</v>
      </c>
      <c r="G13" s="14">
        <f>IF(SUMIFS(Grafiek!B:B,Grafiek!A:A,"&gt;="&amp;F13,Grafiek!A:A,"&lt;"&amp;F14)=0,"",SUMIFS(Grafiek!B:B,Grafiek!A:A,"&gt;="&amp;F13,Grafiek!A:A,"&lt;"&amp;F14))</f>
        <v>159</v>
      </c>
      <c r="H13" s="14">
        <f>IF(OR($G$6="",$G$7=""),"kan niet",IF(AND(G13&lt;&gt;"",G14=""),G13,IF(G13="",_xlfn.FORECAST.ETS(E13,$G$6:$G12,$E$6:$E12,12,1),"")))</f>
        <v>159</v>
      </c>
      <c r="I13" s="14">
        <f>IF(OR($G$6="",$G$7=""),"kan niet",IF(AND(G13&lt;&gt;"",G14=""),G13,IF(G13="",H13-_xlfn.FORECAST.ETS.CONFINT(E13,$G$6:$G12,$E$6:$E12,Grafiek!$G$3,12,1),"")))</f>
        <v>159</v>
      </c>
      <c r="J13" s="14">
        <f>IF(OR($G$6="",$G$7=""),"kan niet",IF(AND(G13&lt;&gt;"",G14=""),G13,IF(G13="",H13+_xlfn.FORECAST.ETS.CONFINT(E13,$G$6:$G12,$E$6:$E12,Grafiek!$H$3,12,1),"")))</f>
        <v>159</v>
      </c>
      <c r="L13" s="25">
        <f>Grafiek!F13</f>
        <v>45931</v>
      </c>
      <c r="M13" s="21">
        <f>IF(Grafiek!G13="",NA(),Grafiek!G13)</f>
        <v>159</v>
      </c>
      <c r="N13" s="21">
        <f>IF(Grafiek!H13="",NA(),Grafiek!H13)</f>
        <v>159</v>
      </c>
      <c r="O13" s="21">
        <f>IF(Grafiek!I13="",NA(),Grafiek!I13)</f>
        <v>159</v>
      </c>
      <c r="P13" s="21">
        <f>IF(Grafiek!J13="",NA(),Grafiek!J13)</f>
        <v>159</v>
      </c>
    </row>
    <row r="14" spans="1:26" x14ac:dyDescent="0.3">
      <c r="A14" s="22">
        <v>45738</v>
      </c>
      <c r="B14">
        <v>25</v>
      </c>
      <c r="D14"/>
      <c r="E14" s="23">
        <v>9</v>
      </c>
      <c r="F14" s="24">
        <f t="shared" si="0"/>
        <v>45962</v>
      </c>
      <c r="G14" s="14" t="str">
        <f>IF(SUMIFS(Grafiek!B:B,Grafiek!A:A,"&gt;="&amp;F14,Grafiek!A:A,"&lt;"&amp;F15)=0,"",SUMIFS(Grafiek!B:B,Grafiek!A:A,"&gt;="&amp;F14,Grafiek!A:A,"&lt;"&amp;F15))</f>
        <v/>
      </c>
      <c r="H14" s="14">
        <f>IF(OR($G$6="",$G$7=""),"kan niet",IF(AND(G14&lt;&gt;"",G15=""),G14,IF(G14="",_xlfn.FORECAST.ETS(E14,$G$6:$G13,$E$6:$E13,12,1),"")))</f>
        <v>169.83751059355367</v>
      </c>
      <c r="I14" s="14">
        <f>IF(OR($G$6="",$G$7=""),"kan niet",IF(AND(G14&lt;&gt;"",G15=""),G14,IF(G14="",H14-_xlfn.FORECAST.ETS.CONFINT(E14,$G$6:$G13,$E$6:$E13,Grafiek!$G$3,12,1),"")))</f>
        <v>151.07718555239668</v>
      </c>
      <c r="J14" s="14">
        <f>IF(OR($G$6="",$G$7=""),"kan niet",IF(AND(G14&lt;&gt;"",G15=""),G14,IF(G14="",H14+_xlfn.FORECAST.ETS.CONFINT(E14,$G$6:$G13,$E$6:$E13,Grafiek!$H$3,12,1),"")))</f>
        <v>188.59783563471066</v>
      </c>
      <c r="L14" s="25">
        <f>Grafiek!F14</f>
        <v>45962</v>
      </c>
      <c r="M14" s="21" t="e">
        <f>IF(Grafiek!G14="",NA(),Grafiek!G14)</f>
        <v>#N/A</v>
      </c>
      <c r="N14" s="21">
        <f>IF(Grafiek!H14="",NA(),Grafiek!H14)</f>
        <v>169.83751059355367</v>
      </c>
      <c r="O14" s="21">
        <f>IF(Grafiek!I14="",NA(),Grafiek!I14)</f>
        <v>151.07718555239668</v>
      </c>
      <c r="P14" s="21">
        <f>IF(Grafiek!J14="",NA(),Grafiek!J14)</f>
        <v>188.59783563471066</v>
      </c>
    </row>
    <row r="15" spans="1:26" x14ac:dyDescent="0.3">
      <c r="A15" s="22">
        <v>45748</v>
      </c>
      <c r="B15">
        <v>28</v>
      </c>
      <c r="D15"/>
      <c r="E15" s="23">
        <v>10</v>
      </c>
      <c r="F15" s="24">
        <f t="shared" si="0"/>
        <v>45992</v>
      </c>
      <c r="G15" s="14" t="str">
        <f>IF(SUMIFS(Grafiek!B:B,Grafiek!A:A,"&gt;="&amp;F15,Grafiek!A:A,"&lt;"&amp;F16)=0,"",SUMIFS(Grafiek!B:B,Grafiek!A:A,"&gt;="&amp;F15,Grafiek!A:A,"&lt;"&amp;F16))</f>
        <v/>
      </c>
      <c r="H15" s="14">
        <f>IF(OR($G$6="",$G$7=""),"kan niet",IF(AND(G15&lt;&gt;"",G16=""),G15,IF(G15="",_xlfn.FORECAST.ETS(E15,$G$6:$G14,$E$6:$E14,12,1),"")))</f>
        <v>181.18156849234435</v>
      </c>
      <c r="I15" s="14">
        <f>IF(OR($G$6="",$G$7=""),"kan niet",IF(AND(G15&lt;&gt;"",G16=""),G15,IF(G15="",H15-_xlfn.FORECAST.ETS.CONFINT(E15,$G$6:$G14,$E$6:$E14,Grafiek!$G$3,12,1),"")))</f>
        <v>157.71990119553487</v>
      </c>
      <c r="J15" s="14">
        <f>IF(OR($G$6="",$G$7=""),"kan niet",IF(AND(G15&lt;&gt;"",G16=""),G15,IF(G15="",H15+_xlfn.FORECAST.ETS.CONFINT(E15,$G$6:$G14,$E$6:$E14,Grafiek!$H$3,12,1),"")))</f>
        <v>204.64323578915383</v>
      </c>
      <c r="L15" s="25">
        <f>Grafiek!F15</f>
        <v>45992</v>
      </c>
      <c r="M15" s="21" t="e">
        <f>IF(Grafiek!G15="",NA(),Grafiek!G15)</f>
        <v>#N/A</v>
      </c>
      <c r="N15" s="21">
        <f>IF(Grafiek!H15="",NA(),Grafiek!H15)</f>
        <v>181.18156849234435</v>
      </c>
      <c r="O15" s="21">
        <f>IF(Grafiek!I15="",NA(),Grafiek!I15)</f>
        <v>157.71990119553487</v>
      </c>
      <c r="P15" s="21">
        <f>IF(Grafiek!J15="",NA(),Grafiek!J15)</f>
        <v>204.64323578915383</v>
      </c>
    </row>
    <row r="16" spans="1:26" x14ac:dyDescent="0.3">
      <c r="A16" s="22">
        <v>45765</v>
      </c>
      <c r="B16">
        <v>31</v>
      </c>
      <c r="D16"/>
      <c r="E16" s="23">
        <v>11</v>
      </c>
      <c r="F16" s="24">
        <f t="shared" si="0"/>
        <v>46023</v>
      </c>
      <c r="G16" s="14" t="str">
        <f>IF(SUMIFS(Grafiek!B:B,Grafiek!A:A,"&gt;="&amp;F16,Grafiek!A:A,"&lt;"&amp;F17)=0,"",SUMIFS(Grafiek!B:B,Grafiek!A:A,"&gt;="&amp;F16,Grafiek!A:A,"&lt;"&amp;F17))</f>
        <v/>
      </c>
      <c r="H16" s="14">
        <f>IF(OR($G$6="",$G$7=""),"kan niet",IF(AND(G16&lt;&gt;"",G17=""),G16,IF(G16="",_xlfn.FORECAST.ETS(E16,$G$6:$G15,$E$6:$E15,12,1),"")))</f>
        <v>192.52562639113506</v>
      </c>
      <c r="I16" s="14">
        <f>IF(OR($G$6="",$G$7=""),"kan niet",IF(AND(G16&lt;&gt;"",G17=""),G16,IF(G16="",H16-_xlfn.FORECAST.ETS.CONFINT(E16,$G$6:$G15,$E$6:$E15,Grafiek!$G$3,12,1),"")))</f>
        <v>165.14901503060764</v>
      </c>
      <c r="J16" s="14">
        <f>IF(OR($G$6="",$G$7=""),"kan niet",IF(AND(G16&lt;&gt;"",G17=""),G16,IF(G16="",H16+_xlfn.FORECAST.ETS.CONFINT(E16,$G$6:$G15,$E$6:$E15,Grafiek!$H$3,12,1),"")))</f>
        <v>219.90223775166248</v>
      </c>
      <c r="L16" s="25">
        <f>Grafiek!F16</f>
        <v>46023</v>
      </c>
      <c r="M16" s="21" t="e">
        <f>IF(Grafiek!G16="",NA(),Grafiek!G16)</f>
        <v>#N/A</v>
      </c>
      <c r="N16" s="21">
        <f>IF(Grafiek!H16="",NA(),Grafiek!H16)</f>
        <v>192.52562639113506</v>
      </c>
      <c r="O16" s="21">
        <f>IF(Grafiek!I16="",NA(),Grafiek!I16)</f>
        <v>165.14901503060764</v>
      </c>
      <c r="P16" s="21">
        <f>IF(Grafiek!J16="",NA(),Grafiek!J16)</f>
        <v>219.90223775166248</v>
      </c>
    </row>
    <row r="17" spans="1:25" x14ac:dyDescent="0.3">
      <c r="A17" s="22">
        <v>45777</v>
      </c>
      <c r="B17">
        <v>34</v>
      </c>
      <c r="D17"/>
      <c r="E17" s="23">
        <v>12</v>
      </c>
      <c r="F17" s="24">
        <f t="shared" si="0"/>
        <v>46054</v>
      </c>
      <c r="G17" s="14" t="str">
        <f>IF(SUMIFS(Grafiek!B:B,Grafiek!A:A,"&gt;="&amp;F17,Grafiek!A:A,"&lt;"&amp;F18)=0,"",SUMIFS(Grafiek!B:B,Grafiek!A:A,"&gt;="&amp;F17,Grafiek!A:A,"&lt;"&amp;F18))</f>
        <v/>
      </c>
      <c r="H17" s="14">
        <f>IF(OR($G$6="",$G$7=""),"kan niet",IF(AND(G17&lt;&gt;"",G18=""),G17,IF(G17="",_xlfn.FORECAST.ETS(E17,$G$6:$G16,$E$6:$E16,12,1),"")))</f>
        <v>203.86968428992577</v>
      </c>
      <c r="I17" s="14">
        <f>IF(OR($G$6="",$G$7=""),"kan niet",IF(AND(G17&lt;&gt;"",G18=""),G17,IF(G17="",H17-_xlfn.FORECAST.ETS.CONFINT(E17,$G$6:$G16,$E$6:$E16,Grafiek!$G$3,12,1),"")))</f>
        <v>173.06323121160156</v>
      </c>
      <c r="J17" s="14">
        <f>IF(OR($G$6="",$G$7=""),"kan niet",IF(AND(G17&lt;&gt;"",G18=""),G17,IF(G17="",H17+_xlfn.FORECAST.ETS.CONFINT(E17,$G$6:$G16,$E$6:$E16,Grafiek!$H$3,12,1),"")))</f>
        <v>234.67613736824998</v>
      </c>
      <c r="L17" s="25">
        <f>Grafiek!F17</f>
        <v>46054</v>
      </c>
      <c r="M17" s="21" t="e">
        <f>IF(Grafiek!G17="",NA(),Grafiek!G17)</f>
        <v>#N/A</v>
      </c>
      <c r="N17" s="21">
        <f>IF(Grafiek!H17="",NA(),Grafiek!H17)</f>
        <v>203.86968428992577</v>
      </c>
      <c r="O17" s="21">
        <f>IF(Grafiek!I17="",NA(),Grafiek!I17)</f>
        <v>173.06323121160156</v>
      </c>
      <c r="P17" s="21">
        <f>IF(Grafiek!J17="",NA(),Grafiek!J17)</f>
        <v>234.67613736824998</v>
      </c>
    </row>
    <row r="18" spans="1:25" x14ac:dyDescent="0.3">
      <c r="A18" s="22">
        <v>45782</v>
      </c>
      <c r="B18">
        <v>37</v>
      </c>
      <c r="D18"/>
      <c r="E18" s="23">
        <v>13</v>
      </c>
      <c r="F18" s="24">
        <f t="shared" si="0"/>
        <v>46082</v>
      </c>
      <c r="G18" s="14" t="str">
        <f>IF(SUMIFS(Grafiek!B:B,Grafiek!A:A,"&gt;="&amp;F18,Grafiek!A:A,"&lt;"&amp;F19)=0,"",SUMIFS(Grafiek!B:B,Grafiek!A:A,"&gt;="&amp;F18,Grafiek!A:A,"&lt;"&amp;F19))</f>
        <v/>
      </c>
      <c r="H18" s="14">
        <f>IF(OR($G$6="",$G$7=""),"kan niet",IF(AND(G18&lt;&gt;"",G19=""),G18,IF(G18="",_xlfn.FORECAST.ETS(E18,$G$6:$G17,$E$6:$E17,12,1),"")))</f>
        <v>215.21374218871645</v>
      </c>
      <c r="I18" s="14">
        <f>IF(OR($G$6="",$G$7=""),"kan niet",IF(AND(G18&lt;&gt;"",G19=""),G18,IF(G18="",H18-_xlfn.FORECAST.ETS.CONFINT(E18,$G$6:$G17,$E$6:$E17,Grafiek!$G$3,12,1),"")))</f>
        <v>181.31497169050118</v>
      </c>
      <c r="J18" s="14">
        <f>IF(OR($G$6="",$G$7=""),"kan niet",IF(AND(G18&lt;&gt;"",G19=""),G18,IF(G18="",H18+_xlfn.FORECAST.ETS.CONFINT(E18,$G$6:$G17,$E$6:$E17,Grafiek!$H$3,12,1),"")))</f>
        <v>249.11251268693172</v>
      </c>
      <c r="L18" s="25">
        <f>Grafiek!F18</f>
        <v>46082</v>
      </c>
      <c r="M18" s="21" t="e">
        <f>IF(Grafiek!G18="",NA(),Grafiek!G18)</f>
        <v>#N/A</v>
      </c>
      <c r="N18" s="21">
        <f>IF(Grafiek!H18="",NA(),Grafiek!H18)</f>
        <v>215.21374218871645</v>
      </c>
      <c r="O18" s="21">
        <f>IF(Grafiek!I18="",NA(),Grafiek!I18)</f>
        <v>181.31497169050118</v>
      </c>
      <c r="P18" s="21">
        <f>IF(Grafiek!J18="",NA(),Grafiek!J18)</f>
        <v>249.11251268693172</v>
      </c>
    </row>
    <row r="19" spans="1:25" x14ac:dyDescent="0.3">
      <c r="A19" s="22">
        <v>45785</v>
      </c>
      <c r="B19">
        <v>40</v>
      </c>
      <c r="D19"/>
      <c r="E19" s="23">
        <v>14</v>
      </c>
      <c r="F19" s="24">
        <f t="shared" si="0"/>
        <v>46113</v>
      </c>
      <c r="G19" s="14" t="str">
        <f>IF(SUMIFS(Grafiek!B:B,Grafiek!A:A,"&gt;="&amp;F19,Grafiek!A:A,"&lt;"&amp;F20)=0,"",SUMIFS(Grafiek!B:B,Grafiek!A:A,"&gt;="&amp;F19,Grafiek!A:A,"&lt;"&amp;F20))</f>
        <v/>
      </c>
      <c r="H19" s="14">
        <f>IF(OR($G$6="",$G$7=""),"kan niet",IF(AND(G19&lt;&gt;"",G20=""),G19,IF(G19="",_xlfn.FORECAST.ETS(E19,$G$6:$G18,$E$6:$E18,12,1),"")))</f>
        <v>226.55780008750716</v>
      </c>
      <c r="I19" s="14">
        <f>IF(OR($G$6="",$G$7=""),"kan niet",IF(AND(G19&lt;&gt;"",G20=""),G19,IF(G19="",H19-_xlfn.FORECAST.ETS.CONFINT(E19,$G$6:$G18,$E$6:$E18,Grafiek!$G$3,12,1),"")))</f>
        <v>189.81889940232088</v>
      </c>
      <c r="J19" s="14">
        <f>IF(OR($G$6="",$G$7=""),"kan niet",IF(AND(G19&lt;&gt;"",G20=""),G19,IF(G19="",H19+_xlfn.FORECAST.ETS.CONFINT(E19,$G$6:$G18,$E$6:$E18,Grafiek!$H$3,12,1),"")))</f>
        <v>263.29670077269344</v>
      </c>
      <c r="L19" s="25">
        <f>Grafiek!F19</f>
        <v>46113</v>
      </c>
      <c r="M19" s="21" t="e">
        <f>IF(Grafiek!G19="",NA(),Grafiek!G19)</f>
        <v>#N/A</v>
      </c>
      <c r="N19" s="21">
        <f>IF(Grafiek!H19="",NA(),Grafiek!H19)</f>
        <v>226.55780008750716</v>
      </c>
      <c r="O19" s="21">
        <f>IF(Grafiek!I19="",NA(),Grafiek!I19)</f>
        <v>189.81889940232088</v>
      </c>
      <c r="P19" s="21">
        <f>IF(Grafiek!J19="",NA(),Grafiek!J19)</f>
        <v>263.29670077269344</v>
      </c>
    </row>
    <row r="20" spans="1:25" x14ac:dyDescent="0.3">
      <c r="A20" s="22">
        <v>45796</v>
      </c>
      <c r="B20">
        <v>43</v>
      </c>
      <c r="D20"/>
      <c r="E20" s="23">
        <v>15</v>
      </c>
      <c r="F20" s="24">
        <f t="shared" si="0"/>
        <v>46143</v>
      </c>
      <c r="G20" s="14" t="str">
        <f>IF(SUMIFS(Grafiek!B:B,Grafiek!A:A,"&gt;="&amp;F20,Grafiek!A:A,"&lt;"&amp;F21)=0,"",SUMIFS(Grafiek!B:B,Grafiek!A:A,"&gt;="&amp;F20,Grafiek!A:A,"&lt;"&amp;F21))</f>
        <v/>
      </c>
      <c r="H20" s="14">
        <f>IF(OR($G$6="",$G$7=""),"kan niet",IF(AND(G20&lt;&gt;"",G21=""),G20,IF(G20="",_xlfn.FORECAST.ETS(E20,$G$6:$G19,$E$6:$E19,12,1),"")))</f>
        <v>237.90185798629784</v>
      </c>
      <c r="I20" s="14">
        <f>IF(OR($G$6="",$G$7=""),"kan niet",IF(AND(G20&lt;&gt;"",G21=""),G20,IF(G20="",H20-_xlfn.FORECAST.ETS.CONFINT(E20,$G$6:$G19,$E$6:$E19,Grafiek!$G$3,12,1),"")))</f>
        <v>198.52040547420123</v>
      </c>
      <c r="J20" s="14">
        <f>IF(OR($G$6="",$G$7=""),"kan niet",IF(AND(G20&lt;&gt;"",G21=""),G20,IF(G20="",H20+_xlfn.FORECAST.ETS.CONFINT(E20,$G$6:$G19,$E$6:$E19,Grafiek!$H$3,12,1),"")))</f>
        <v>277.28331049839448</v>
      </c>
      <c r="L20" s="25">
        <f>Grafiek!F20</f>
        <v>46143</v>
      </c>
      <c r="M20" s="21" t="e">
        <f>IF(Grafiek!G20="",NA(),Grafiek!G20)</f>
        <v>#N/A</v>
      </c>
      <c r="N20" s="21">
        <f>IF(Grafiek!H20="",NA(),Grafiek!H20)</f>
        <v>237.90185798629784</v>
      </c>
      <c r="O20" s="21">
        <f>IF(Grafiek!I20="",NA(),Grafiek!I20)</f>
        <v>198.52040547420123</v>
      </c>
      <c r="P20" s="21">
        <f>IF(Grafiek!J20="",NA(),Grafiek!J20)</f>
        <v>277.28331049839448</v>
      </c>
    </row>
    <row r="21" spans="1:25" x14ac:dyDescent="0.3">
      <c r="A21" s="22">
        <v>45834</v>
      </c>
      <c r="B21">
        <v>40</v>
      </c>
      <c r="D21"/>
      <c r="E21" s="23">
        <v>16</v>
      </c>
      <c r="F21" s="24">
        <f t="shared" si="0"/>
        <v>46174</v>
      </c>
      <c r="G21" s="14" t="str">
        <f>IF(SUMIFS(Grafiek!B:B,Grafiek!A:A,"&gt;="&amp;F21,Grafiek!A:A,"&lt;"&amp;F22)=0,"",SUMIFS(Grafiek!B:B,Grafiek!A:A,"&gt;="&amp;F21,Grafiek!A:A,"&lt;"&amp;F22))</f>
        <v/>
      </c>
      <c r="H21" s="14">
        <f>IF(OR($G$6="",$G$7=""),"kan niet",IF(AND(G21&lt;&gt;"",G22=""),G21,IF(G21="",_xlfn.FORECAST.ETS(E21,$G$6:$G20,$E$6:$E20,12,1),"")))</f>
        <v>249.24591588508855</v>
      </c>
      <c r="I21" s="14">
        <f>IF(OR($G$6="",$G$7=""),"kan niet",IF(AND(G21&lt;&gt;"",G22=""),G21,IF(G21="",H21-_xlfn.FORECAST.ETS.CONFINT(E21,$G$6:$G20,$E$6:$E20,Grafiek!$G$3,12,1),"")))</f>
        <v>207.38204983798443</v>
      </c>
      <c r="J21" s="14">
        <f>IF(OR($G$6="",$G$7=""),"kan niet",IF(AND(G21&lt;&gt;"",G22=""),G21,IF(G21="",H21+_xlfn.FORECAST.ETS.CONFINT(E21,$G$6:$G20,$E$6:$E20,Grafiek!$H$3,12,1),"")))</f>
        <v>291.10978193219267</v>
      </c>
      <c r="L21" s="25">
        <f>Grafiek!F21</f>
        <v>46174</v>
      </c>
      <c r="M21" s="21" t="e">
        <f>IF(Grafiek!G21="",NA(),Grafiek!G21)</f>
        <v>#N/A</v>
      </c>
      <c r="N21" s="21">
        <f>IF(Grafiek!H21="",NA(),Grafiek!H21)</f>
        <v>249.24591588508855</v>
      </c>
      <c r="O21" s="21">
        <f>IF(Grafiek!I21="",NA(),Grafiek!I21)</f>
        <v>207.38204983798443</v>
      </c>
      <c r="P21" s="21">
        <f>IF(Grafiek!J21="",NA(),Grafiek!J21)</f>
        <v>291.10978193219267</v>
      </c>
    </row>
    <row r="22" spans="1:25" x14ac:dyDescent="0.3">
      <c r="A22" s="22">
        <v>45834</v>
      </c>
      <c r="B22">
        <v>40</v>
      </c>
      <c r="D22"/>
      <c r="E22" s="23">
        <v>17</v>
      </c>
      <c r="F22" s="24">
        <f t="shared" si="0"/>
        <v>46204</v>
      </c>
      <c r="G22" s="14" t="str">
        <f>IF(SUMIFS(Grafiek!B:B,Grafiek!A:A,"&gt;="&amp;F22,Grafiek!A:A,"&lt;"&amp;F23)=0,"",SUMIFS(Grafiek!B:B,Grafiek!A:A,"&gt;="&amp;F22,Grafiek!A:A,"&lt;"&amp;F23))</f>
        <v/>
      </c>
      <c r="H22" s="14">
        <f>IF(OR($G$6="",$G$7=""),"kan niet",IF(AND(G22&lt;&gt;"",G23=""),G22,IF(G22="",_xlfn.FORECAST.ETS(E22,$G$6:$G21,$E$6:$E21,12,1),"")))</f>
        <v>260.58997378387926</v>
      </c>
      <c r="I22" s="14">
        <f>IF(OR($G$6="",$G$7=""),"kan niet",IF(AND(G22&lt;&gt;"",G23=""),G22,IF(G22="",H22-_xlfn.FORECAST.ETS.CONFINT(E22,$G$6:$G21,$E$6:$E21,Grafiek!$G$3,12,1),"")))</f>
        <v>216.37684267107923</v>
      </c>
      <c r="J22" s="14">
        <f>IF(OR($G$6="",$G$7=""),"kan niet",IF(AND(G22&lt;&gt;"",G23=""),G22,IF(G22="",H22+_xlfn.FORECAST.ETS.CONFINT(E22,$G$6:$G21,$E$6:$E21,Grafiek!$H$3,12,1),"")))</f>
        <v>304.80310489667932</v>
      </c>
      <c r="L22" s="25">
        <f>Grafiek!F22</f>
        <v>46204</v>
      </c>
      <c r="M22" s="21" t="e">
        <f>IF(Grafiek!G22="",NA(),Grafiek!G22)</f>
        <v>#N/A</v>
      </c>
      <c r="N22" s="21">
        <f>IF(Grafiek!H22="",NA(),Grafiek!H22)</f>
        <v>260.58997378387926</v>
      </c>
      <c r="O22" s="21">
        <f>IF(Grafiek!I22="",NA(),Grafiek!I22)</f>
        <v>216.37684267107923</v>
      </c>
      <c r="P22" s="21">
        <f>IF(Grafiek!J22="",NA(),Grafiek!J22)</f>
        <v>304.80310489667932</v>
      </c>
    </row>
    <row r="23" spans="1:25" x14ac:dyDescent="0.3">
      <c r="A23" s="22">
        <v>45835</v>
      </c>
      <c r="B23">
        <v>39</v>
      </c>
      <c r="E23" s="23">
        <v>18</v>
      </c>
      <c r="F23" s="24">
        <f t="shared" si="0"/>
        <v>46235</v>
      </c>
      <c r="G23" s="14" t="str">
        <f>IF(SUMIFS(Grafiek!B:B,Grafiek!A:A,"&gt;="&amp;F23,Grafiek!A:A,"&lt;"&amp;Grafiek!F24)=0,"",SUMIFS(Grafiek!B:B,Grafiek!A:A,"&gt;="&amp;F23,Grafiek!A:A,"&lt;"&amp;Grafiek!F24))</f>
        <v/>
      </c>
      <c r="H23" s="14">
        <f>IF(OR($G$6="",$G$7=""),"kan niet",IF(AND(G23&lt;&gt;"",Grafiek!G24=""),G23,IF(G23="",_xlfn.FORECAST.ETS(E23,$G$6:$G22,$E$6:$E22,12,1),"")))</f>
        <v>271.93403168266991</v>
      </c>
      <c r="I23" s="14">
        <f>IF(OR($G$6="",$G$7=""),"kan niet",IF(AND(G23&lt;&gt;"",Grafiek!G24=""),G23,IF(G23="",H23-_xlfn.FORECAST.ETS.CONFINT(E23,$G$6:$G22,$E$6:$E22,Grafiek!$G$3,12,1),"")))</f>
        <v>225.48456932813437</v>
      </c>
      <c r="J23" s="14">
        <f>IF(OR($G$6="",$G$7=""),"kan niet",IF(AND(G23&lt;&gt;"",Grafiek!G24=""),G23,IF(G23="",H23+_xlfn.FORECAST.ETS.CONFINT(E23,$G$6:$G22,$E$6:$E22,Grafiek!$H$3,12,1),"")))</f>
        <v>318.38349403720542</v>
      </c>
      <c r="L23" s="25">
        <f>Grafiek!F23</f>
        <v>46235</v>
      </c>
      <c r="M23" s="21" t="e">
        <f>IF(Grafiek!G23="",NA(),Grafiek!G23)</f>
        <v>#N/A</v>
      </c>
      <c r="N23" s="21">
        <f>IF(Grafiek!H23="",NA(),Grafiek!H23)</f>
        <v>271.93403168266991</v>
      </c>
      <c r="O23" s="21">
        <f>IF(Grafiek!I23="",NA(),Grafiek!I23)</f>
        <v>225.48456932813437</v>
      </c>
      <c r="P23" s="21">
        <f>IF(Grafiek!J23="",NA(),Grafiek!J23)</f>
        <v>318.38349403720542</v>
      </c>
    </row>
    <row r="24" spans="1:25" x14ac:dyDescent="0.3">
      <c r="A24" s="22">
        <v>45842</v>
      </c>
      <c r="B24">
        <v>42</v>
      </c>
      <c r="F24" s="28">
        <f t="shared" si="0"/>
        <v>46266</v>
      </c>
    </row>
    <row r="25" spans="1:25" x14ac:dyDescent="0.3">
      <c r="A25" s="22">
        <v>45849</v>
      </c>
      <c r="B25">
        <v>45</v>
      </c>
    </row>
    <row r="26" spans="1:25" x14ac:dyDescent="0.3">
      <c r="A26" s="22">
        <v>45856</v>
      </c>
      <c r="B26">
        <v>48</v>
      </c>
    </row>
    <row r="27" spans="1:25" x14ac:dyDescent="0.3">
      <c r="A27" s="22">
        <v>45881</v>
      </c>
      <c r="B27">
        <v>55</v>
      </c>
    </row>
    <row r="28" spans="1:25" x14ac:dyDescent="0.3">
      <c r="A28" s="22">
        <v>45882</v>
      </c>
      <c r="B28">
        <v>45</v>
      </c>
    </row>
    <row r="29" spans="1:25" ht="16.8" x14ac:dyDescent="0.4">
      <c r="A29" s="22">
        <v>45884</v>
      </c>
      <c r="B29">
        <v>45</v>
      </c>
      <c r="V29" s="4" t="s">
        <v>6</v>
      </c>
      <c r="W29" s="5" t="s">
        <v>7</v>
      </c>
      <c r="X29" s="1"/>
      <c r="Y29" s="1"/>
    </row>
    <row r="30" spans="1:25" ht="16.8" x14ac:dyDescent="0.4">
      <c r="A30" s="22">
        <v>45901</v>
      </c>
      <c r="B30">
        <v>48</v>
      </c>
      <c r="V30" s="6" t="s">
        <v>8</v>
      </c>
      <c r="W30" s="7" t="s">
        <v>9</v>
      </c>
      <c r="X30" s="1"/>
      <c r="Y30" s="1"/>
    </row>
    <row r="31" spans="1:25" x14ac:dyDescent="0.3">
      <c r="A31" s="22">
        <v>45912</v>
      </c>
      <c r="B31">
        <v>48</v>
      </c>
    </row>
    <row r="32" spans="1:25" x14ac:dyDescent="0.3">
      <c r="A32" s="22">
        <v>45916</v>
      </c>
      <c r="B32">
        <v>46</v>
      </c>
    </row>
    <row r="33" spans="1:2" x14ac:dyDescent="0.3">
      <c r="A33" s="22">
        <v>45945</v>
      </c>
      <c r="B33">
        <v>40</v>
      </c>
    </row>
    <row r="34" spans="1:2" x14ac:dyDescent="0.3">
      <c r="A34" s="22">
        <v>45948</v>
      </c>
      <c r="B34">
        <v>61</v>
      </c>
    </row>
    <row r="35" spans="1:2" x14ac:dyDescent="0.3">
      <c r="A35" s="22">
        <v>45952</v>
      </c>
      <c r="B35">
        <v>58</v>
      </c>
    </row>
    <row r="36" spans="1:2" x14ac:dyDescent="0.3">
      <c r="A36" s="9"/>
      <c r="B36" s="10"/>
    </row>
  </sheetData>
  <dataValidations count="2">
    <dataValidation type="list" allowBlank="1" showInputMessage="1" showErrorMessage="1" sqref="G2" xr:uid="{AB82EFE5-F7F7-42BC-9F71-3F5EBC0D49F4}">
      <formula1>"1,2,3,4,5,6,7,8,9,10,11,12"</formula1>
    </dataValidation>
    <dataValidation type="list" allowBlank="1" showInputMessage="1" showErrorMessage="1" sqref="H2" xr:uid="{9A3119D8-F2F3-4A02-AC01-61CE24A291A7}">
      <formula1>$V$1:$V$1</formula1>
    </dataValidation>
  </dataValidations>
  <hyperlinks>
    <hyperlink ref="W29" r:id="rId1" xr:uid="{6B141CAE-EF0B-4F12-8291-85AD0A9BEA37}"/>
  </hyperlinks>
  <pageMargins left="0.7" right="0.7" top="0.75" bottom="0.75" header="0.3" footer="0.3"/>
  <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Home</vt:lpstr>
      <vt:lpstr>Stap 1</vt:lpstr>
      <vt:lpstr>Stap 2</vt:lpstr>
      <vt:lpstr>Stap 3</vt:lpstr>
      <vt:lpstr>Stap 4</vt:lpstr>
      <vt:lpstr>Stap 5</vt:lpstr>
      <vt:lpstr>Grafiek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Jort van Woggelum</dc:creator>
  <cp:lastModifiedBy>Jort van Woggelum</cp:lastModifiedBy>
  <dcterms:created xsi:type="dcterms:W3CDTF">2025-02-21T15:51:56Z</dcterms:created>
  <dcterms:modified xsi:type="dcterms:W3CDTF">2025-04-13T17:03:13Z</dcterms:modified>
</cp:coreProperties>
</file>